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khar0610\Downloads\"/>
    </mc:Choice>
  </mc:AlternateContent>
  <xr:revisionPtr revIDLastSave="0" documentId="8_{3815EB7C-C242-404D-ACB9-EA6F0C8CF255}" xr6:coauthVersionLast="47" xr6:coauthVersionMax="47" xr10:uidLastSave="{00000000-0000-0000-0000-000000000000}"/>
  <bookViews>
    <workbookView xWindow="-108" yWindow="-108" windowWidth="23256" windowHeight="14616" firstSheet="12" activeTab="12" xr2:uid="{00000000-000D-0000-FFFF-FFFF00000000}"/>
  </bookViews>
  <sheets>
    <sheet name="To agree at Feb Mtg" sheetId="5" state="hidden" r:id="rId1"/>
    <sheet name="Salary Tables" sheetId="3" state="hidden" r:id="rId2"/>
    <sheet name="Balance sheet 31-3-13" sheetId="6" state="hidden" r:id="rId3"/>
    <sheet name="FORECAST 13-14" sheetId="7" state="hidden" r:id="rId4"/>
    <sheet name=" BAL SHEET forecast17-18" sheetId="8" state="hidden" r:id="rId5"/>
    <sheet name="Summary forecast 15-16" sheetId="10" state="hidden" r:id="rId6"/>
    <sheet name="forecast 1516" sheetId="9" state="hidden" r:id="rId7"/>
    <sheet name="reserve forecast 3 years" sheetId="12" state="hidden" r:id="rId8"/>
    <sheet name="Forecast 17-18" sheetId="15" state="hidden" r:id="rId9"/>
    <sheet name="2019-20" sheetId="17" state="hidden" r:id="rId10"/>
    <sheet name="rev ac 19-20" sheetId="18" state="hidden" r:id="rId11"/>
    <sheet name="Balance sheet 19-20" sheetId="19" state="hidden" r:id="rId12"/>
    <sheet name="Bal Sheet" sheetId="16" r:id="rId13"/>
  </sheets>
  <definedNames>
    <definedName name="_xlnm.Print_Area" localSheetId="4">' BAL SHEET forecast17-18'!$A$1:$E$18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6" l="1"/>
  <c r="C12" i="16"/>
  <c r="C10" i="16"/>
  <c r="A8" i="16"/>
  <c r="A17" i="16" s="1"/>
  <c r="A23" i="16" s="1"/>
  <c r="C17" i="16" l="1"/>
  <c r="C23" i="16" s="1"/>
  <c r="J39" i="18"/>
  <c r="H41" i="18"/>
  <c r="J41" i="18"/>
  <c r="H39" i="18"/>
  <c r="B18" i="19"/>
  <c r="B12" i="19"/>
  <c r="I45" i="18"/>
  <c r="H29" i="18"/>
  <c r="H27" i="18"/>
  <c r="H16" i="18"/>
  <c r="H14" i="18"/>
  <c r="H12" i="18"/>
  <c r="J29" i="18"/>
  <c r="J27" i="18"/>
  <c r="J16" i="18"/>
  <c r="J14" i="18"/>
  <c r="J12" i="18"/>
  <c r="H34" i="18"/>
  <c r="H36" i="18"/>
  <c r="H48" i="18"/>
  <c r="J34" i="18"/>
  <c r="J36" i="18"/>
  <c r="I42" i="18"/>
  <c r="I44" i="18"/>
  <c r="J48" i="18"/>
  <c r="I43" i="18"/>
  <c r="J31" i="17"/>
  <c r="H41" i="17"/>
  <c r="M41" i="17"/>
  <c r="H29" i="17"/>
  <c r="H27" i="17"/>
  <c r="G25" i="17"/>
  <c r="H16" i="17"/>
  <c r="H14" i="17"/>
  <c r="H12" i="17"/>
  <c r="J29" i="17"/>
  <c r="J27" i="17"/>
  <c r="I25" i="17"/>
  <c r="J16" i="17"/>
  <c r="J14" i="17"/>
  <c r="J12" i="17"/>
  <c r="H50" i="18"/>
  <c r="H52" i="18"/>
  <c r="J50" i="18"/>
  <c r="J52" i="18"/>
  <c r="J34" i="17"/>
  <c r="J36" i="17"/>
  <c r="H34" i="17"/>
  <c r="H36" i="17"/>
  <c r="B18" i="8"/>
  <c r="G47" i="15"/>
  <c r="G46" i="15"/>
  <c r="G45" i="15"/>
  <c r="G44" i="15"/>
  <c r="H50" i="15"/>
  <c r="H31" i="15"/>
  <c r="H29" i="15"/>
  <c r="H16" i="15"/>
  <c r="H12" i="15"/>
  <c r="H36" i="15"/>
  <c r="H38" i="15"/>
  <c r="H52" i="15"/>
  <c r="H54" i="15"/>
  <c r="F7" i="12"/>
  <c r="E9" i="12"/>
  <c r="F5" i="12"/>
  <c r="D9" i="12"/>
  <c r="C9" i="12"/>
  <c r="F9" i="12"/>
  <c r="J32" i="5"/>
  <c r="J42" i="5"/>
  <c r="H14" i="5"/>
  <c r="J16" i="5"/>
  <c r="B4" i="10"/>
  <c r="W271" i="9"/>
  <c r="J270" i="9"/>
  <c r="W270" i="9"/>
  <c r="J265" i="9"/>
  <c r="W265" i="9"/>
  <c r="J189" i="9"/>
  <c r="W189" i="9"/>
  <c r="W110" i="9"/>
  <c r="J108" i="9"/>
  <c r="W108" i="9"/>
  <c r="J98" i="9"/>
  <c r="W98" i="9"/>
  <c r="J92" i="9"/>
  <c r="W92" i="9"/>
  <c r="W88" i="9"/>
  <c r="J85" i="9"/>
  <c r="W85" i="9"/>
  <c r="J68" i="9"/>
  <c r="J65" i="9"/>
  <c r="J52" i="9"/>
  <c r="W52" i="9"/>
  <c r="J47" i="9"/>
  <c r="W47" i="9"/>
  <c r="J39" i="9"/>
  <c r="W111" i="9"/>
  <c r="W190" i="9"/>
  <c r="W273" i="9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H44" i="5"/>
  <c r="H51" i="5"/>
  <c r="H42" i="5"/>
  <c r="H32" i="5"/>
  <c r="H30" i="5"/>
  <c r="H16" i="5"/>
  <c r="H12" i="5"/>
  <c r="W275" i="9"/>
  <c r="H37" i="5"/>
  <c r="H39" i="5"/>
  <c r="H53" i="5"/>
  <c r="H55" i="5"/>
  <c r="B12" i="8"/>
  <c r="B18" i="7"/>
  <c r="B12" i="7"/>
  <c r="C18" i="6"/>
  <c r="A18" i="6"/>
  <c r="A12" i="6"/>
  <c r="C10" i="6"/>
  <c r="C12" i="6"/>
  <c r="J14" i="5"/>
  <c r="J30" i="5"/>
  <c r="J44" i="5"/>
  <c r="J51" i="5"/>
  <c r="J37" i="5"/>
  <c r="J12" i="5"/>
  <c r="J39" i="5"/>
  <c r="J53" i="5"/>
  <c r="J55" i="5"/>
  <c r="J41" i="17"/>
  <c r="I45" i="17"/>
  <c r="H48" i="17"/>
  <c r="H50" i="17"/>
  <c r="H52" i="17"/>
  <c r="J48" i="17"/>
  <c r="J50" i="17"/>
  <c r="J52" i="17"/>
  <c r="I44" i="17"/>
  <c r="I43" i="17"/>
  <c r="I4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rgra1912</author>
  </authors>
  <commentList>
    <comment ref="J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rgra1912:</t>
        </r>
        <r>
          <rPr>
            <sz val="8"/>
            <color indexed="81"/>
            <rFont val="Tahoma"/>
            <family val="2"/>
          </rPr>
          <t xml:space="preserve">
Pension provision has been reduced due to further former employees  now being deceased.</t>
        </r>
      </text>
    </comment>
    <comment ref="I1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rgra1912:</t>
        </r>
        <r>
          <rPr>
            <sz val="8"/>
            <color indexed="81"/>
            <rFont val="Tahoma"/>
            <family val="2"/>
          </rPr>
          <t xml:space="preserve">
This is a bi annual cost and has been removed to the budget for 2017/18.
</t>
        </r>
      </text>
    </comment>
    <comment ref="I3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rgra1912:</t>
        </r>
        <r>
          <rPr>
            <sz val="8"/>
            <color indexed="81"/>
            <rFont val="Tahoma"/>
            <family val="2"/>
          </rPr>
          <t xml:space="preserve">
This figure is an estimate as support services are not finalised yet.These will either remain the same or reduce.</t>
        </r>
      </text>
    </comment>
    <comment ref="J3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rgra1912:</t>
        </r>
        <r>
          <rPr>
            <sz val="8"/>
            <color indexed="81"/>
            <rFont val="Tahoma"/>
            <family val="2"/>
          </rPr>
          <t xml:space="preserve">
This is the salary/standby costs and car mileage costs paid by Capita out of the contract payment.</t>
        </r>
      </text>
    </comment>
    <comment ref="J3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rgra1912:</t>
        </r>
        <r>
          <rPr>
            <sz val="8"/>
            <color indexed="81"/>
            <rFont val="Tahoma"/>
            <family val="2"/>
          </rPr>
          <t xml:space="preserve">
This budget has been reduced in line with current levels of expenditure.</t>
        </r>
      </text>
    </comment>
  </commentList>
</comments>
</file>

<file path=xl/sharedStrings.xml><?xml version="1.0" encoding="utf-8"?>
<sst xmlns="http://schemas.openxmlformats.org/spreadsheetml/2006/main" count="5048" uniqueCount="841">
  <si>
    <t>TYNE PORT HEALTH AUTHORITY</t>
  </si>
  <si>
    <t>Pensions out of Revenue</t>
  </si>
  <si>
    <t>Travel and Subsistence</t>
  </si>
  <si>
    <t>Employers Liability Insurance</t>
  </si>
  <si>
    <t>Total Employee Expenses</t>
  </si>
  <si>
    <t>Transport</t>
  </si>
  <si>
    <t>Supplies and Services</t>
  </si>
  <si>
    <t>Equipment</t>
  </si>
  <si>
    <t>Catering</t>
  </si>
  <si>
    <t>Uniforms</t>
  </si>
  <si>
    <t>Printing and Stationery</t>
  </si>
  <si>
    <t>General Advertising</t>
  </si>
  <si>
    <t>Postages</t>
  </si>
  <si>
    <t>Mobile Phone Calls</t>
  </si>
  <si>
    <t>Port Health Authority Meeting Expenses</t>
  </si>
  <si>
    <t>Subscriptions</t>
  </si>
  <si>
    <t>Other Miscellaneous Expenses</t>
  </si>
  <si>
    <t>Commission Charges - General Debtors</t>
  </si>
  <si>
    <t>Analysts Fees</t>
  </si>
  <si>
    <t>Administration</t>
  </si>
  <si>
    <t>Audit Fees</t>
  </si>
  <si>
    <t>Vet Fees</t>
  </si>
  <si>
    <t>Total Other Expenses</t>
  </si>
  <si>
    <t>TOTAL EXPENDITURE</t>
  </si>
  <si>
    <t>Exemption Certificates and General Charges</t>
  </si>
  <si>
    <t>Precepts</t>
  </si>
  <si>
    <t>Gateshead MBC Precept</t>
  </si>
  <si>
    <t>South Tyneside MBC Precept</t>
  </si>
  <si>
    <t>North Tyneside MBC Precept</t>
  </si>
  <si>
    <t>Newcastle City Council Precept</t>
  </si>
  <si>
    <t>Interest</t>
  </si>
  <si>
    <t>TOTAL INCOME</t>
  </si>
  <si>
    <t>NET TYNE PORT HEALTH AUTHORITY</t>
  </si>
  <si>
    <t>Draft Budget</t>
  </si>
  <si>
    <t>Budget</t>
  </si>
  <si>
    <t>Superann</t>
  </si>
  <si>
    <t>Grade 10</t>
  </si>
  <si>
    <t>Grade 9</t>
  </si>
  <si>
    <t>Manual</t>
  </si>
  <si>
    <t>SCP</t>
  </si>
  <si>
    <t>Grades</t>
  </si>
  <si>
    <t>TOTAL</t>
  </si>
  <si>
    <t>M1</t>
  </si>
  <si>
    <t>M2</t>
  </si>
  <si>
    <t>Grade 1</t>
  </si>
  <si>
    <t>M3</t>
  </si>
  <si>
    <t>M4</t>
  </si>
  <si>
    <t>M5</t>
  </si>
  <si>
    <t>Grade 2</t>
  </si>
  <si>
    <t>M6</t>
  </si>
  <si>
    <t>Grade 3</t>
  </si>
  <si>
    <t>Grade 4</t>
  </si>
  <si>
    <t>Grade 5</t>
  </si>
  <si>
    <t>Grade 6</t>
  </si>
  <si>
    <t>Grade 7</t>
  </si>
  <si>
    <t>Grade 8</t>
  </si>
  <si>
    <t>Grade 11</t>
  </si>
  <si>
    <t>(13%)</t>
  </si>
  <si>
    <t>(33%)</t>
  </si>
  <si>
    <t>(21%)</t>
  </si>
  <si>
    <t>(For Information)</t>
  </si>
  <si>
    <t>(For Approval)</t>
  </si>
  <si>
    <t>Hay Grade 12</t>
  </si>
  <si>
    <t>Hay Grade 13</t>
  </si>
  <si>
    <t>Hay Grade 14</t>
  </si>
  <si>
    <t>Hay Grade 15</t>
  </si>
  <si>
    <t>Hay Grade 16</t>
  </si>
  <si>
    <t>Hay Grade 17</t>
  </si>
  <si>
    <t>Hay Grade 18</t>
  </si>
  <si>
    <t>Hay Grade 19</t>
  </si>
  <si>
    <t>Hay Grade 20</t>
  </si>
  <si>
    <t>Hay Grade 21</t>
  </si>
  <si>
    <t>Hay Grade 22</t>
  </si>
  <si>
    <t>Hay Grade 23</t>
  </si>
  <si>
    <t>Hay Grade 24</t>
  </si>
  <si>
    <t>Hay Grade 25</t>
  </si>
  <si>
    <t>Hay Grade 26</t>
  </si>
  <si>
    <t>Hay Grade 27</t>
  </si>
  <si>
    <t>Hay Grade 28</t>
  </si>
  <si>
    <t>Directorate Management and Support Services</t>
  </si>
  <si>
    <t>2013/14</t>
  </si>
  <si>
    <t>Port Health Fees &amp; Charges(formerly exemption certificates)</t>
  </si>
  <si>
    <t xml:space="preserve"> </t>
  </si>
  <si>
    <t>CONTRACTED OUT</t>
  </si>
  <si>
    <t>EMPLOYERS COSTS</t>
  </si>
  <si>
    <t>CATEGORIES</t>
  </si>
  <si>
    <t>SALARY</t>
  </si>
  <si>
    <t>NI D,E</t>
  </si>
  <si>
    <t>SCALE</t>
  </si>
  <si>
    <t>Conference and Other Training Expenses</t>
  </si>
  <si>
    <t>BALANCE SHEET AS AT 31 MARCH 2013</t>
  </si>
  <si>
    <t>2011/12</t>
  </si>
  <si>
    <t>2012/13</t>
  </si>
  <si>
    <t>£</t>
  </si>
  <si>
    <t>Current Assets</t>
  </si>
  <si>
    <t>Investments</t>
  </si>
  <si>
    <t>Cash and cash equivalents</t>
  </si>
  <si>
    <t>Current Liabilities</t>
  </si>
  <si>
    <t>Trade Payables</t>
  </si>
  <si>
    <t>Riparian Authorities</t>
  </si>
  <si>
    <t>I certify that the above Balance Sheet presents</t>
  </si>
  <si>
    <t>fairly the financial position of the Tyne Port</t>
  </si>
  <si>
    <t>Health Authority as at 31 March 2013</t>
  </si>
  <si>
    <t>Janice Gillespie</t>
  </si>
  <si>
    <t>Chief Finance Officer to The Authority</t>
  </si>
  <si>
    <t>Third Party Payments</t>
  </si>
  <si>
    <t>BALANCE SHEET FORECAST AS AT 31 MARCH 2014</t>
  </si>
  <si>
    <t>Contribution from (-)/ to(+)  Reserve</t>
  </si>
  <si>
    <t>IT licences and support</t>
  </si>
  <si>
    <t>2016/17</t>
  </si>
  <si>
    <t xml:space="preserve"> Joint Board port &amp; river inspection costs</t>
  </si>
  <si>
    <t>2015/16 Payscales and Allowances</t>
  </si>
  <si>
    <r>
      <t xml:space="preserve">Contracted Out - Employer Costs </t>
    </r>
    <r>
      <rPr>
        <b/>
        <sz val="10"/>
        <color theme="1"/>
        <rFont val="Arial"/>
        <family val="2"/>
      </rPr>
      <t>(Revised 1st January 2015)</t>
    </r>
  </si>
  <si>
    <t>GL All Transactions Report  Period Year : '2016'  Period Date : 'NULL'  Cost Centre from : '01210' - &amp;To Cost Centre</t>
  </si>
  <si>
    <t>Period</t>
  </si>
  <si>
    <t>Cost Centre</t>
  </si>
  <si>
    <t>Cost Centre Desc</t>
  </si>
  <si>
    <t>Subjective</t>
  </si>
  <si>
    <t>Subjective Desc</t>
  </si>
  <si>
    <t>Detail</t>
  </si>
  <si>
    <t>Detail Description</t>
  </si>
  <si>
    <t>BS</t>
  </si>
  <si>
    <t>BS Sub Account Desc</t>
  </si>
  <si>
    <t xml:space="preserve">Amount </t>
  </si>
  <si>
    <t>Source</t>
  </si>
  <si>
    <t>Date</t>
  </si>
  <si>
    <t>Ref 1</t>
  </si>
  <si>
    <t>Ref 2</t>
  </si>
  <si>
    <t>Ref 3</t>
  </si>
  <si>
    <t>Ref 4</t>
  </si>
  <si>
    <t>Tranid</t>
  </si>
  <si>
    <t>PO Number</t>
  </si>
  <si>
    <t>Transaction Source</t>
  </si>
  <si>
    <t>Entry Date</t>
  </si>
  <si>
    <t>JUN-15/16</t>
  </si>
  <si>
    <t>01210</t>
  </si>
  <si>
    <t>CAPITA Port Health</t>
  </si>
  <si>
    <t>0070</t>
  </si>
  <si>
    <t>Basic Pay</t>
  </si>
  <si>
    <t>00000</t>
  </si>
  <si>
    <t>Unspecified</t>
  </si>
  <si>
    <t>000</t>
  </si>
  <si>
    <t>Payroll</t>
  </si>
  <si>
    <t>12-JUN-2015</t>
  </si>
  <si>
    <t>Payroll A 10019673</t>
  </si>
  <si>
    <t>Payroll GBP Corporate 15-JUN-15</t>
  </si>
  <si>
    <t>Journal Import Created</t>
  </si>
  <si>
    <t>250</t>
  </si>
  <si>
    <t>NULL</t>
  </si>
  <si>
    <t>Journals</t>
  </si>
  <si>
    <t>AUG-15/16</t>
  </si>
  <si>
    <t>13-AUG-2015</t>
  </si>
  <si>
    <t>Payroll A 10208908</t>
  </si>
  <si>
    <t>Payroll GBP Corporate 15-AUG-15</t>
  </si>
  <si>
    <t>239</t>
  </si>
  <si>
    <t>DEC-15/16</t>
  </si>
  <si>
    <t>15-DEC-2015</t>
  </si>
  <si>
    <t>Payroll A 10569206</t>
  </si>
  <si>
    <t>Payroll GBP Corporate 15-DEC-15</t>
  </si>
  <si>
    <t>258</t>
  </si>
  <si>
    <t>MAY-15/16</t>
  </si>
  <si>
    <t>15-MAY-2015</t>
  </si>
  <si>
    <t>Payroll A 9932262</t>
  </si>
  <si>
    <t>Payroll GBP Corporate 15-MAY-15</t>
  </si>
  <si>
    <t>244</t>
  </si>
  <si>
    <t>OCT-15/16</t>
  </si>
  <si>
    <t>15-OCT-2015</t>
  </si>
  <si>
    <t>Payroll A 10391476</t>
  </si>
  <si>
    <t>Payroll GBP Corporate 15-OCT-15</t>
  </si>
  <si>
    <t>248</t>
  </si>
  <si>
    <t>SEP-15/16</t>
  </si>
  <si>
    <t>15-SEP-2015</t>
  </si>
  <si>
    <t>Payroll A 10301697</t>
  </si>
  <si>
    <t>Payroll GBP Corporate 15-SEP-15</t>
  </si>
  <si>
    <t>309</t>
  </si>
  <si>
    <t>Payroll A 10302106</t>
  </si>
  <si>
    <t>219</t>
  </si>
  <si>
    <t>Reverses "Payroll GBP Corporate 15-SEP-15"15-SEP-15 16:32:45 - 10302148</t>
  </si>
  <si>
    <t>Reverses "Payroll GBP Corporate 15-SEP-15"15-SEP-15 16:32:45</t>
  </si>
  <si>
    <t>APR-15/16</t>
  </si>
  <si>
    <t>16-APR-2015</t>
  </si>
  <si>
    <t>Payroll A 9840915</t>
  </si>
  <si>
    <t>Payroll GBP Corporate 15-APR-15</t>
  </si>
  <si>
    <t>269</t>
  </si>
  <si>
    <t>270</t>
  </si>
  <si>
    <t>JUL-15/16</t>
  </si>
  <si>
    <t>17-JUL-2015</t>
  </si>
  <si>
    <t>Payroll A 10125216</t>
  </si>
  <si>
    <t>Payroll GBP Corporate 15-JUL-15</t>
  </si>
  <si>
    <t>NOV-15/16</t>
  </si>
  <si>
    <t>17-NOV-2015</t>
  </si>
  <si>
    <t>Payroll A 10484502</t>
  </si>
  <si>
    <t>Payroll GBP Corporate 15-NOV-15</t>
  </si>
  <si>
    <t>0470</t>
  </si>
  <si>
    <t>National Insurance</t>
  </si>
  <si>
    <t>1081</t>
  </si>
  <si>
    <t>1061</t>
  </si>
  <si>
    <t>1102</t>
  </si>
  <si>
    <t>1073</t>
  </si>
  <si>
    <t>1095</t>
  </si>
  <si>
    <t>1416</t>
  </si>
  <si>
    <t>1000</t>
  </si>
  <si>
    <t>1116</t>
  </si>
  <si>
    <t>1117</t>
  </si>
  <si>
    <t>1121</t>
  </si>
  <si>
    <t>1071</t>
  </si>
  <si>
    <t>0570</t>
  </si>
  <si>
    <t>Superannuation</t>
  </si>
  <si>
    <t>1760</t>
  </si>
  <si>
    <t>1731</t>
  </si>
  <si>
    <t>1831</t>
  </si>
  <si>
    <t>1744</t>
  </si>
  <si>
    <t>1793</t>
  </si>
  <si>
    <t>2354</t>
  </si>
  <si>
    <t>1660</t>
  </si>
  <si>
    <t>1778</t>
  </si>
  <si>
    <t>1795</t>
  </si>
  <si>
    <t>1789</t>
  </si>
  <si>
    <t>1701</t>
  </si>
  <si>
    <t>APT&amp;C Car Allowances</t>
  </si>
  <si>
    <t>2150</t>
  </si>
  <si>
    <t>2943</t>
  </si>
  <si>
    <t>2058</t>
  </si>
  <si>
    <t>2208</t>
  </si>
  <si>
    <t>2279</t>
  </si>
  <si>
    <t>1955</t>
  </si>
  <si>
    <t>02-SEP-2015</t>
  </si>
  <si>
    <t>71JCUT2408ADI002 Manual A 2829286 10263546</t>
  </si>
  <si>
    <t>71JCUT2408ADI002 Adjustment GBP</t>
  </si>
  <si>
    <t>02.06.15 Joanna McGregor</t>
  </si>
  <si>
    <t>35</t>
  </si>
  <si>
    <t>2051</t>
  </si>
  <si>
    <t>General Office Expenses</t>
  </si>
  <si>
    <t>80002</t>
  </si>
  <si>
    <t>Printing Work</t>
  </si>
  <si>
    <t>01-DEC-2015</t>
  </si>
  <si>
    <t>88LHEL2602ADI011215BULK10 Manual A 3012241 10524319</t>
  </si>
  <si>
    <t>88LHEL2602ADI011215BULK10 Adjustment GBP</t>
  </si>
  <si>
    <t>PRINT ROOM JOB REF: 1676 tyne port health authority PRINTING RECHARGE NOVEMBER 2015</t>
  </si>
  <si>
    <t>37</t>
  </si>
  <si>
    <t>01-JUN-2015</t>
  </si>
  <si>
    <t>88LHEL2602ADI010615BULK02 Manual A 2636206 9981728</t>
  </si>
  <si>
    <t>88LHEL2602ADI010615BULK02 Adjustment GBP</t>
  </si>
  <si>
    <t>PRINT ROOM JOB REF: 326 LHs PRINTING RECHARGE MAY 2015</t>
  </si>
  <si>
    <t>23</t>
  </si>
  <si>
    <t>01-OCT-2015</t>
  </si>
  <si>
    <t>88LHEL2602ADI011015BULK08 Manual A 2894228 10348648</t>
  </si>
  <si>
    <t>88LHEL2602ADI011015BULK08 Adjustment GBP</t>
  </si>
  <si>
    <t>PRINT ROOM JOB REF: 1285 tyne port authority PRINTING RECHARGE SEPTEMBER 2015</t>
  </si>
  <si>
    <t>28</t>
  </si>
  <si>
    <t>PRINT ROOM JOB REF: 1293 tyne port authority PRINTING RECHARGE SEPTEMBER 2015</t>
  </si>
  <si>
    <t>27</t>
  </si>
  <si>
    <t>2210</t>
  </si>
  <si>
    <t>Telephones</t>
  </si>
  <si>
    <t>04-AUG-2015</t>
  </si>
  <si>
    <t>88LHEL2602ADI04081501 Manual A 2775245 10179546</t>
  </si>
  <si>
    <t>88LHEL2602ADI04081501 Adjustment GBP</t>
  </si>
  <si>
    <t>MOBILE PHONE RECHARGES JUNE 2015 - PORT HEALTH - 07813106792</t>
  </si>
  <si>
    <t>163</t>
  </si>
  <si>
    <t>MOBILE PHONE RECHARGES JUNE 2015 - PORT HEALTH CALLOUT [MTPAS] - 07816931413</t>
  </si>
  <si>
    <t>162</t>
  </si>
  <si>
    <t>25-NOV-2015</t>
  </si>
  <si>
    <t>88SHED2112251115ADI001 Manual A 2999237 10506729</t>
  </si>
  <si>
    <t>88SHED2112251115ADI001 Adjustment GBP</t>
  </si>
  <si>
    <t>MOBILE PHONE RECHARGES NOVEMBER 2015 - PORT HEALTH - 07813106792</t>
  </si>
  <si>
    <t>157</t>
  </si>
  <si>
    <t>27-JUL-2015</t>
  </si>
  <si>
    <t>88CSPA2911270715ADI003 Manual A 2759218 10154320</t>
  </si>
  <si>
    <t>88CSPA2911270715ADI003 Adjustment GBP</t>
  </si>
  <si>
    <t>MOBILE PHONE RECHARGES APRIL 2015 - PORT HEALTH - 07813106792</t>
  </si>
  <si>
    <t>165</t>
  </si>
  <si>
    <t>MOBILE PHONE RECHARGES APRIL 2015 - PORT HEALTH CALLOUT [MTPAS] - 07816931413</t>
  </si>
  <si>
    <t>164</t>
  </si>
  <si>
    <t>88CSPA2911270715ADI004 Manual A 2759219 10154322</t>
  </si>
  <si>
    <t>88CSPA2911270715ADI004 Adjustment GBP</t>
  </si>
  <si>
    <t>MOBILE PHONE RECHARGES MAY 2015 - PORT HEALTH - 07813106792</t>
  </si>
  <si>
    <t>166</t>
  </si>
  <si>
    <t>MOBILE PHONE RECHARGES MAY 2015 - PORT HEALTH CALLOUT [MTPAS] - 07816931413</t>
  </si>
  <si>
    <t>167</t>
  </si>
  <si>
    <t>29-OCT-2015</t>
  </si>
  <si>
    <t>88CSPA2911291015ADI001 Manual A 2949237 10430452</t>
  </si>
  <si>
    <t>88CSPA2911291015ADI001 Adjustment GBP</t>
  </si>
  <si>
    <t>MOBILE PHONE RECHARGES JULY 2015 - PORT HEALTH - 07813106792</t>
  </si>
  <si>
    <t>173</t>
  </si>
  <si>
    <t>MOBILE PHONE RECHARGES JULY 2015 - PORT HEALTH CALLOUT [MTPAS] - 07816931413</t>
  </si>
  <si>
    <t>174</t>
  </si>
  <si>
    <t>88SHED2112291015ADI003 Manual A 2949235 10430392</t>
  </si>
  <si>
    <t>88SHED2112291015ADI003 Adjustment GBP</t>
  </si>
  <si>
    <t>MOBILE PHONE RECHARGES SEPTEMBER 2015 - PORT HEALTH - 07813106792</t>
  </si>
  <si>
    <t>MOBILE PHONE RECHARGES SEPTEMBER 2015 - PORT HEALTH CALLOUT [MTPAS] - 07816931413</t>
  </si>
  <si>
    <t>88SHED2112291015ADI005 Manual A 2950230 10431236</t>
  </si>
  <si>
    <t>88SHED2112291015ADI005 Adjustment GBP</t>
  </si>
  <si>
    <t>MOBILE PHONE RECHARGES AUGUST 2015 - PORT HEALTH - 07813106792</t>
  </si>
  <si>
    <t>2251</t>
  </si>
  <si>
    <t>Computer Equipment</t>
  </si>
  <si>
    <t>Payables</t>
  </si>
  <si>
    <t>30-APR-2015</t>
  </si>
  <si>
    <t>M135799</t>
  </si>
  <si>
    <t>COFELY WORKPLACE LIMITED</t>
  </si>
  <si>
    <t>1074512*MS Surface Pro3 i5 128gb + cover and MS Office Standard software</t>
  </si>
  <si>
    <t>MS Surface Pro3 i5 128gb + cover and MS Office Standard software</t>
  </si>
  <si>
    <t>71375864</t>
  </si>
  <si>
    <t>1074512</t>
  </si>
  <si>
    <t>Invoices</t>
  </si>
  <si>
    <t>71376555</t>
  </si>
  <si>
    <t>2301</t>
  </si>
  <si>
    <t>Travelling and Subsistence</t>
  </si>
  <si>
    <t>04-NOV-2015</t>
  </si>
  <si>
    <t>679913/V004BFVP/Additional Extra</t>
  </si>
  <si>
    <t>CLICK TRAVEL LIMITED</t>
  </si>
  <si>
    <t>Train/Denise Snaith/Newcastle - London Kings Cross</t>
  </si>
  <si>
    <t>72560652</t>
  </si>
  <si>
    <t>679913/V004BFVP/Service Cost</t>
  </si>
  <si>
    <t>72560658</t>
  </si>
  <si>
    <t>679913/V004BGW3/Additional Extra</t>
  </si>
  <si>
    <t>Train/Lynn Bryden/Newcastle - London Kings Cross</t>
  </si>
  <si>
    <t>72560642</t>
  </si>
  <si>
    <t>679913/V004BGW3/Service Cost</t>
  </si>
  <si>
    <t>72560643</t>
  </si>
  <si>
    <t>679913/V004BX95/Service Cost</t>
  </si>
  <si>
    <t>Services/Lesley Christie/Credit Account Weekly Billback Charge</t>
  </si>
  <si>
    <t>72560654</t>
  </si>
  <si>
    <t>679913/V004C4TP/Service Cost</t>
  </si>
  <si>
    <t>Train/Colin Smith/Newcastle - Hull</t>
  </si>
  <si>
    <t>72560649</t>
  </si>
  <si>
    <t>679913/V004C4TQ/Service Cost</t>
  </si>
  <si>
    <t>Train/Colin Smith/Hull - Newcastle</t>
  </si>
  <si>
    <t>72560650</t>
  </si>
  <si>
    <t>08-MAY-2015</t>
  </si>
  <si>
    <t>616626/V003NKDJ/Service Cost</t>
  </si>
  <si>
    <t>71421285</t>
  </si>
  <si>
    <t>616626/V003NR21/Service Cost</t>
  </si>
  <si>
    <t>Train/Martin Mcgowan/Newcastle  - Leeds</t>
  </si>
  <si>
    <t>71421289</t>
  </si>
  <si>
    <t>11-SEP-2015</t>
  </si>
  <si>
    <t>660333/V0043CQ7/Service Cost</t>
  </si>
  <si>
    <t>Train/Stephen James Taggart/Newcastle - Liverpool Lime Street</t>
  </si>
  <si>
    <t>72226642</t>
  </si>
  <si>
    <t>660333/V0043CQ8/Service Cost</t>
  </si>
  <si>
    <t>Train/Stephen James Taggart/Liverpool Lime Street - Newcastle</t>
  </si>
  <si>
    <t>72226670</t>
  </si>
  <si>
    <t>660333/V0043CQ9/Service Cost</t>
  </si>
  <si>
    <t>Train/Denise Snaith/Newcastle - Liverpool Lime Street</t>
  </si>
  <si>
    <t>72226648</t>
  </si>
  <si>
    <t>660333/V0043CQB/Service Cost</t>
  </si>
  <si>
    <t>Train/Denise Snaith/Liverpool Lime Street - Newcastle</t>
  </si>
  <si>
    <t>72226649</t>
  </si>
  <si>
    <t>660333/V0043RR9/Service Cost</t>
  </si>
  <si>
    <t>72226661</t>
  </si>
  <si>
    <t>660333/V0043WHF/Service Cost</t>
  </si>
  <si>
    <t>72226643</t>
  </si>
  <si>
    <t>24-DEC-2015</t>
  </si>
  <si>
    <t>688495/V0043CQ9/Service Cost</t>
  </si>
  <si>
    <t>72859508</t>
  </si>
  <si>
    <t>2303</t>
  </si>
  <si>
    <t>Conference Expenses</t>
  </si>
  <si>
    <t>05-NOV-2015</t>
  </si>
  <si>
    <t>X1901505596</t>
  </si>
  <si>
    <t>LIVERPOOL CITY COUNCIL</t>
  </si>
  <si>
    <t>1086962 APHA CONFERENCE 08-10/09/15 S.TAGGART &amp; CLLR D.WOOD</t>
  </si>
  <si>
    <t>2 no delegates, Mr Stephen Taggart and Cllr David Wood at APHA CONFERENCE 2015 8th - 10th September 2015</t>
  </si>
  <si>
    <t>72563656</t>
  </si>
  <si>
    <t>1086962</t>
  </si>
  <si>
    <t>2352</t>
  </si>
  <si>
    <t>02-DEC-2015</t>
  </si>
  <si>
    <t>549/00708</t>
  </si>
  <si>
    <t>MARITIME CARGO PROCESSING LTD</t>
  </si>
  <si>
    <t>1073869 DESTIN8 SUBSCRIPTION + COMMUNICATION CHARGES FOR QUARTER END 31MAR16 - PORTS OF TYNE AND BLYTH ACCESS A/C: 8740</t>
  </si>
  <si>
    <t>Annual subscription and communication charge to Destin8 system (to be paid quarterly - 4x 405.70)</t>
  </si>
  <si>
    <t>72757308</t>
  </si>
  <si>
    <t>1073869</t>
  </si>
  <si>
    <t>02-JUN-2015</t>
  </si>
  <si>
    <t>522/00717</t>
  </si>
  <si>
    <t>1073869 DESTIN8 SUBSCRIPTION CHARGE &amp; COMMUNICATION CHARGES FOR QUARTER ENDING 30/09/15 LESS LOYALTY REWARD</t>
  </si>
  <si>
    <t>71595027</t>
  </si>
  <si>
    <t>04-SEP-2015</t>
  </si>
  <si>
    <t>536/00705</t>
  </si>
  <si>
    <t>1073869*COMMUNICATION AND DESTIN8 SUBSCRIPTION CHARGE FOR QUARTER ENDING 31/12/15</t>
  </si>
  <si>
    <t>72195830</t>
  </si>
  <si>
    <t>2501</t>
  </si>
  <si>
    <t>10-JUL-2015</t>
  </si>
  <si>
    <t>ERS-200242271-55769</t>
  </si>
  <si>
    <t>THOMAS OWEN AND SONS LTD</t>
  </si>
  <si>
    <t>Receipt Invoice automatically created on 09-JUL-15</t>
  </si>
  <si>
    <t>Hi Vis vest size 2xS/M, 1xL/XL</t>
  </si>
  <si>
    <t>71824550</t>
  </si>
  <si>
    <t>1080372</t>
  </si>
  <si>
    <t>ERS-200243093-55992</t>
  </si>
  <si>
    <t>Receipt Invoice automatically created on 17-JUL-15</t>
  </si>
  <si>
    <t>FS206 black Keadby safety shoes 1XSize 7 and 1XSize 8</t>
  </si>
  <si>
    <t>71855741</t>
  </si>
  <si>
    <t>1080617</t>
  </si>
  <si>
    <t>Thermal grip glove A140 medium.</t>
  </si>
  <si>
    <t>71855742</t>
  </si>
  <si>
    <t>Technik rainwear Softshell jacket TK53 medium. 'Tyne Port Health Authority' on left breast</t>
  </si>
  <si>
    <t>71855743</t>
  </si>
  <si>
    <t>Timberland Hero black safety boot Size 8</t>
  </si>
  <si>
    <t>71855744</t>
  </si>
  <si>
    <t>2804</t>
  </si>
  <si>
    <t>Fees and Allowances</t>
  </si>
  <si>
    <t>03-SEP-2015</t>
  </si>
  <si>
    <t>1419501</t>
  </si>
  <si>
    <t>BDO STOY HAYWARD LLP</t>
  </si>
  <si>
    <t>1083557*Confirmation Order - Annual Return for the year ended 31st March 2015. Standard Fee as per your invoice 1419501 dated 04 August 2015.</t>
  </si>
  <si>
    <t>Confirmation Order - Annual Return for the year ended 31st March 2015. Standard Fee as per your invoice 1419501 dated 04 August 2015.</t>
  </si>
  <si>
    <t>72192852</t>
  </si>
  <si>
    <t>1083557</t>
  </si>
  <si>
    <t>72193619</t>
  </si>
  <si>
    <t>2851</t>
  </si>
  <si>
    <t>Private Contractors</t>
  </si>
  <si>
    <t>04-JUN-2015</t>
  </si>
  <si>
    <t>IN-15-WP-000355</t>
  </si>
  <si>
    <t>PUBLIC ANALYST SCIENTIFIC SERVICES</t>
  </si>
  <si>
    <t>1078072*Analysis of drinking water from MV Princess Seaways Ref: (for recharge to DFDS) TPHA15082-83</t>
  </si>
  <si>
    <t>Analysis of drinking water from MV Princess Seaways Ref: (for recharge to DFDS) TPHA15082-83</t>
  </si>
  <si>
    <t>71600678</t>
  </si>
  <si>
    <t>1078072</t>
  </si>
  <si>
    <t>JAN-15/16</t>
  </si>
  <si>
    <t>06-JAN-2016</t>
  </si>
  <si>
    <t>IN-15-WP-000956</t>
  </si>
  <si>
    <t>1089720 ANALYST ORGANIC GREEN TEA 30/11/15</t>
  </si>
  <si>
    <t>Analysis of sample of chinese green tea for pesticide residues Ref CS/26/11/15b</t>
  </si>
  <si>
    <t>72882338</t>
  </si>
  <si>
    <t>1089720</t>
  </si>
  <si>
    <t>10-NOV-2015</t>
  </si>
  <si>
    <t>CR-15-WP-000071</t>
  </si>
  <si>
    <t>1085488 RE INVOICE IN-15-WP-000721 - ENGINE ROOM GALLEY TAP</t>
  </si>
  <si>
    <t>Short Chemical test of water sample from MV Stolt Creativity Ref: 152012 (for recharge to agent)</t>
  </si>
  <si>
    <t>72576141</t>
  </si>
  <si>
    <t>1085488</t>
  </si>
  <si>
    <t>IN-15-WP-000721</t>
  </si>
  <si>
    <t>1085488 1086412 SAMPLING</t>
  </si>
  <si>
    <t>72576139</t>
  </si>
  <si>
    <t>Analysis of sample of green tea for pesticide residues Ref: TPHA/MM/19/10/2015a (for recharge to importer).</t>
  </si>
  <si>
    <t>72576140</t>
  </si>
  <si>
    <t>1086412</t>
  </si>
  <si>
    <t>72577126</t>
  </si>
  <si>
    <t>IN-15-WP-000454</t>
  </si>
  <si>
    <t>1081723*Analysis of sample of water from Princess Seaways for chemical content Ref 15143 (to re-charge to DFDS)</t>
  </si>
  <si>
    <t>Analysis of sample of water from Princess Seaways for chemical content Ref 15143 (to re-charge to DFDS)</t>
  </si>
  <si>
    <t>72239161</t>
  </si>
  <si>
    <t>1081723</t>
  </si>
  <si>
    <t>2966</t>
  </si>
  <si>
    <t>Commission Charges - External Debt Collection</t>
  </si>
  <si>
    <t>16-JUN-2015</t>
  </si>
  <si>
    <t>88SHED2112160615ADI003 Manual A 2669227 10031778</t>
  </si>
  <si>
    <t>88SHED2112160615ADI003 Adjustment GBP</t>
  </si>
  <si>
    <t>M0006591704</t>
  </si>
  <si>
    <t>2</t>
  </si>
  <si>
    <t>3502</t>
  </si>
  <si>
    <t>Office Accommodation &amp; Property Management</t>
  </si>
  <si>
    <t>01-SEP-2015</t>
  </si>
  <si>
    <t>90NURW0206ADI0870 Manual A 2827248 10259530</t>
  </si>
  <si>
    <t>90NURW0206ADI0870 Transfer GBP</t>
  </si>
  <si>
    <t>Aug Support service charges</t>
  </si>
  <si>
    <t>40</t>
  </si>
  <si>
    <t>02-JUL-2015</t>
  </si>
  <si>
    <t>90NURW0206ADI0862 Manual A 2709256 10079344</t>
  </si>
  <si>
    <t>90NURW0206ADI0862 Adjustment GBP</t>
  </si>
  <si>
    <t>Apr- June Support service charges</t>
  </si>
  <si>
    <t>22-DEC-2015</t>
  </si>
  <si>
    <t>90NURW0206ADI0896 Manual A 3056241 10588911</t>
  </si>
  <si>
    <t>90NURW0206ADI0896 Transfer GBP</t>
  </si>
  <si>
    <t>December Support service charges</t>
  </si>
  <si>
    <t>90NURW0206ADI0894 Manual A 2999242 10507118</t>
  </si>
  <si>
    <t>90NURW0206ADI0894 Transfer GBP</t>
  </si>
  <si>
    <t>November Support service charges</t>
  </si>
  <si>
    <t>25-SEP-2015</t>
  </si>
  <si>
    <t>90NURW0206ADI0875 Manual A 2881234 10332257</t>
  </si>
  <si>
    <t>90NURW0206ADI0875 Transfer GBP</t>
  </si>
  <si>
    <t>September Support service charges</t>
  </si>
  <si>
    <t>28-JUL-2015</t>
  </si>
  <si>
    <t>90NURW0206ADI0866 Manual A 2762215 10158364</t>
  </si>
  <si>
    <t>90NURW0206ADI0866 Adjustment GBP</t>
  </si>
  <si>
    <t>July Support service charges</t>
  </si>
  <si>
    <t>30-OCT-2015</t>
  </si>
  <si>
    <t>90NURW0206ADI0889 Manual A 2952236 10434186</t>
  </si>
  <si>
    <t>90NURW0206ADI0889 Transfer GBP</t>
  </si>
  <si>
    <t>October Support service charges</t>
  </si>
  <si>
    <t>3503</t>
  </si>
  <si>
    <t>Information &amp; Communication Technology Support</t>
  </si>
  <si>
    <t>229</t>
  </si>
  <si>
    <t>3504</t>
  </si>
  <si>
    <t>Financial Processing Service</t>
  </si>
  <si>
    <t>449</t>
  </si>
  <si>
    <t>3505</t>
  </si>
  <si>
    <t>Payroll Service</t>
  </si>
  <si>
    <t>672</t>
  </si>
  <si>
    <t>3508</t>
  </si>
  <si>
    <t>Legal Services</t>
  </si>
  <si>
    <t>831</t>
  </si>
  <si>
    <t>3511</t>
  </si>
  <si>
    <t>Human Resources</t>
  </si>
  <si>
    <t>903</t>
  </si>
  <si>
    <t>3512</t>
  </si>
  <si>
    <t>Business Finance Service</t>
  </si>
  <si>
    <t>1103</t>
  </si>
  <si>
    <t>3514</t>
  </si>
  <si>
    <t>Procurement</t>
  </si>
  <si>
    <t>1321</t>
  </si>
  <si>
    <t>3515</t>
  </si>
  <si>
    <t>Revenue Services</t>
  </si>
  <si>
    <t>1492</t>
  </si>
  <si>
    <t>3518</t>
  </si>
  <si>
    <t>Customer Services</t>
  </si>
  <si>
    <t>1659</t>
  </si>
  <si>
    <t>3521</t>
  </si>
  <si>
    <t>Internal Audit &amp; Risk</t>
  </si>
  <si>
    <t>1752</t>
  </si>
  <si>
    <t>5511</t>
  </si>
  <si>
    <t>Exemption Certificates</t>
  </si>
  <si>
    <t>MIS2 - Debtors</t>
  </si>
  <si>
    <t>01/06/2015</t>
  </si>
  <si>
    <t>00166418</t>
  </si>
  <si>
    <t>M0006720379</t>
  </si>
  <si>
    <t>DFDS SEAWAYS NEWCASTLE LTD (3080)</t>
  </si>
  <si>
    <t>DB091186</t>
  </si>
  <si>
    <t>Imports</t>
  </si>
  <si>
    <t>DB091187</t>
  </si>
  <si>
    <t>02/11/2015</t>
  </si>
  <si>
    <t>00173978</t>
  </si>
  <si>
    <t>M0006890544</t>
  </si>
  <si>
    <t>EWB LOGISTICS LTD</t>
  </si>
  <si>
    <t>DB160817</t>
  </si>
  <si>
    <t>DB160818</t>
  </si>
  <si>
    <t>M0006890557</t>
  </si>
  <si>
    <t>DB160819</t>
  </si>
  <si>
    <t>03/09/2015</t>
  </si>
  <si>
    <t>00137236</t>
  </si>
  <si>
    <t>M0006830252</t>
  </si>
  <si>
    <t>CLARKSON PORT SERVICES</t>
  </si>
  <si>
    <t>DB136854</t>
  </si>
  <si>
    <t>03/11/2015</t>
  </si>
  <si>
    <t>00137770</t>
  </si>
  <si>
    <t>M0006890717</t>
  </si>
  <si>
    <t>TATA GLOBAL BEVERAGES GB LTD</t>
  </si>
  <si>
    <t>DB166940</t>
  </si>
  <si>
    <t>M0006890720</t>
  </si>
  <si>
    <t>DB166941</t>
  </si>
  <si>
    <t>M0006892904</t>
  </si>
  <si>
    <t>DB166942</t>
  </si>
  <si>
    <t>DB166943</t>
  </si>
  <si>
    <t>03/12/2015</t>
  </si>
  <si>
    <t>00077612</t>
  </si>
  <si>
    <t>M0006920144</t>
  </si>
  <si>
    <t>CEMEX UK MARINE LTD</t>
  </si>
  <si>
    <t>DB179585</t>
  </si>
  <si>
    <t>04/08/2015</t>
  </si>
  <si>
    <t>M0006771012</t>
  </si>
  <si>
    <t>DB121116</t>
  </si>
  <si>
    <t>M0006771038</t>
  </si>
  <si>
    <t>DB121117</t>
  </si>
  <si>
    <t>M0006771067</t>
  </si>
  <si>
    <t>DB121119</t>
  </si>
  <si>
    <t>04/11/2015</t>
  </si>
  <si>
    <t>00177264</t>
  </si>
  <si>
    <t>M0006893626</t>
  </si>
  <si>
    <t>AQUATRAN LTD</t>
  </si>
  <si>
    <t>DB167116</t>
  </si>
  <si>
    <t>05/01/2016</t>
  </si>
  <si>
    <t>00012495</t>
  </si>
  <si>
    <t>M0006947297</t>
  </si>
  <si>
    <t>NISSAN SHIPPING AGENCY UK LTD</t>
  </si>
  <si>
    <t>DB192025</t>
  </si>
  <si>
    <t>M0006947369</t>
  </si>
  <si>
    <t>DB192031</t>
  </si>
  <si>
    <t>00143513</t>
  </si>
  <si>
    <t>M0006947141</t>
  </si>
  <si>
    <t>DENHOLM WILHELMSON LTD</t>
  </si>
  <si>
    <t>DB192024</t>
  </si>
  <si>
    <t>06/05/2015</t>
  </si>
  <si>
    <t>M0006694081</t>
  </si>
  <si>
    <t>DB084618</t>
  </si>
  <si>
    <t>M0006694078</t>
  </si>
  <si>
    <t>DB084617</t>
  </si>
  <si>
    <t>06/10/2015</t>
  </si>
  <si>
    <t>M0006866811</t>
  </si>
  <si>
    <t>DB154343</t>
  </si>
  <si>
    <t>M0006866840</t>
  </si>
  <si>
    <t>DB154344</t>
  </si>
  <si>
    <t>07/04/2015</t>
  </si>
  <si>
    <t>00171328</t>
  </si>
  <si>
    <t>M0006665063</t>
  </si>
  <si>
    <t>HILL DICKINSON LLP</t>
  </si>
  <si>
    <t>DB065069</t>
  </si>
  <si>
    <t>07/07/2015</t>
  </si>
  <si>
    <t>M0006751470</t>
  </si>
  <si>
    <t>DB109838</t>
  </si>
  <si>
    <t>08/12/2015</t>
  </si>
  <si>
    <t>00177949</t>
  </si>
  <si>
    <t>M0006930776</t>
  </si>
  <si>
    <t>CHARTERED INSTITUTE OF ENVIRONMENTAL HEALTH</t>
  </si>
  <si>
    <t>DB180904</t>
  </si>
  <si>
    <t>09/04/2015</t>
  </si>
  <si>
    <t>00031465</t>
  </si>
  <si>
    <t>M0006666756</t>
  </si>
  <si>
    <t>UK DREDGING</t>
  </si>
  <si>
    <t>DB065085</t>
  </si>
  <si>
    <t>M0006666785</t>
  </si>
  <si>
    <t>DB065088</t>
  </si>
  <si>
    <t>M0006666772</t>
  </si>
  <si>
    <t>DB065087</t>
  </si>
  <si>
    <t>M0006666815</t>
  </si>
  <si>
    <t>DB065089</t>
  </si>
  <si>
    <t>10/06/2015</t>
  </si>
  <si>
    <t>00172937</t>
  </si>
  <si>
    <t>M0006725967</t>
  </si>
  <si>
    <t>ENQUEST BRITIAN LTD</t>
  </si>
  <si>
    <t>DB097647</t>
  </si>
  <si>
    <t>11/09/2015</t>
  </si>
  <si>
    <t>M0006848929</t>
  </si>
  <si>
    <t>DB141422</t>
  </si>
  <si>
    <t>M0006848932</t>
  </si>
  <si>
    <t>DB141423</t>
  </si>
  <si>
    <t>13/05/2015</t>
  </si>
  <si>
    <t>00146716</t>
  </si>
  <si>
    <t>M0006699712</t>
  </si>
  <si>
    <t>LV SHIPPING LTD</t>
  </si>
  <si>
    <t>DB085614</t>
  </si>
  <si>
    <t>14/04/2015</t>
  </si>
  <si>
    <t>00146633</t>
  </si>
  <si>
    <t>M0006669652</t>
  </si>
  <si>
    <t>GAC SHIPPING (UK) LTD</t>
  </si>
  <si>
    <t>DB072593</t>
  </si>
  <si>
    <t>14/09/2015</t>
  </si>
  <si>
    <t>M0006849957</t>
  </si>
  <si>
    <t>DB141535</t>
  </si>
  <si>
    <t>M0006849960</t>
  </si>
  <si>
    <t>DB141536</t>
  </si>
  <si>
    <t>DB141537</t>
  </si>
  <si>
    <t>15/05/2015</t>
  </si>
  <si>
    <t>M0006700942</t>
  </si>
  <si>
    <t>DB088377</t>
  </si>
  <si>
    <t>15/06/2015</t>
  </si>
  <si>
    <t>00143711</t>
  </si>
  <si>
    <t>M0006727747</t>
  </si>
  <si>
    <t>MR PETER OXLEY</t>
  </si>
  <si>
    <t>DB100742</t>
  </si>
  <si>
    <t>15/12/2015</t>
  </si>
  <si>
    <t>M0006932888</t>
  </si>
  <si>
    <t>DB181404</t>
  </si>
  <si>
    <t>16/10/2015</t>
  </si>
  <si>
    <t>M0006881706</t>
  </si>
  <si>
    <t>DB156379</t>
  </si>
  <si>
    <t>17/07/2015</t>
  </si>
  <si>
    <t>M0006764748</t>
  </si>
  <si>
    <t>DB114167</t>
  </si>
  <si>
    <t>M0006764722</t>
  </si>
  <si>
    <t>DB114166</t>
  </si>
  <si>
    <t>17/08/2015</t>
  </si>
  <si>
    <t>M0006794475</t>
  </si>
  <si>
    <t>DB126615</t>
  </si>
  <si>
    <t>17/09/2015</t>
  </si>
  <si>
    <t>M0006852137</t>
  </si>
  <si>
    <t>DB142040</t>
  </si>
  <si>
    <t>17/11/2015</t>
  </si>
  <si>
    <t>M0006908504</t>
  </si>
  <si>
    <t>DB169162</t>
  </si>
  <si>
    <t>M0006908487</t>
  </si>
  <si>
    <t>DB169160</t>
  </si>
  <si>
    <t>18/05/2015</t>
  </si>
  <si>
    <t>M0006701723</t>
  </si>
  <si>
    <t>DB088462</t>
  </si>
  <si>
    <t>19/06/2015</t>
  </si>
  <si>
    <t>M0006740663</t>
  </si>
  <si>
    <t>DB102156</t>
  </si>
  <si>
    <t>M0006740676</t>
  </si>
  <si>
    <t>DB102157</t>
  </si>
  <si>
    <t>20/10/2015</t>
  </si>
  <si>
    <t>00046574</t>
  </si>
  <si>
    <t>M0006884181</t>
  </si>
  <si>
    <t>OSPREY SHIPPING LIMITED</t>
  </si>
  <si>
    <t>DB156666</t>
  </si>
  <si>
    <t>21/04/2015</t>
  </si>
  <si>
    <t>M0006677619</t>
  </si>
  <si>
    <t>DB076123</t>
  </si>
  <si>
    <t>M0006677635</t>
  </si>
  <si>
    <t>DB076125</t>
  </si>
  <si>
    <t>21/07/2015</t>
  </si>
  <si>
    <t>M0006766225</t>
  </si>
  <si>
    <t>DB114384</t>
  </si>
  <si>
    <t>21/09/2015</t>
  </si>
  <si>
    <t>00068875</t>
  </si>
  <si>
    <t>M0006853051</t>
  </si>
  <si>
    <t>DENHOLM BARWIL LTD</t>
  </si>
  <si>
    <t>DB142248</t>
  </si>
  <si>
    <t>M0006853093</t>
  </si>
  <si>
    <t>DB142249</t>
  </si>
  <si>
    <t>21/10/2015</t>
  </si>
  <si>
    <t>M0006885454</t>
  </si>
  <si>
    <t>DB156758</t>
  </si>
  <si>
    <t>21/12/2015</t>
  </si>
  <si>
    <t>00013189</t>
  </si>
  <si>
    <t>M0006934600</t>
  </si>
  <si>
    <t>AMUNDSEN AND SMITH</t>
  </si>
  <si>
    <t>DB181773</t>
  </si>
  <si>
    <t>M0006934626</t>
  </si>
  <si>
    <t>DB181775</t>
  </si>
  <si>
    <t>M0006934642</t>
  </si>
  <si>
    <t>DB181777</t>
  </si>
  <si>
    <t>22/10/2015</t>
  </si>
  <si>
    <t>M0006886310</t>
  </si>
  <si>
    <t>DB156894</t>
  </si>
  <si>
    <t>00140230</t>
  </si>
  <si>
    <t>M0006886323</t>
  </si>
  <si>
    <t>COCKFIELD &amp; KNIGHT CO LTD</t>
  </si>
  <si>
    <t>DB156895</t>
  </si>
  <si>
    <t>M0006885861</t>
  </si>
  <si>
    <t>DB156883</t>
  </si>
  <si>
    <t>DB156884</t>
  </si>
  <si>
    <t>23/10/2015</t>
  </si>
  <si>
    <t>00050665</t>
  </si>
  <si>
    <t>M0006886642</t>
  </si>
  <si>
    <t>CORY BROTHERS SHIPPING AGENCY LTD</t>
  </si>
  <si>
    <t>DB157079</t>
  </si>
  <si>
    <t>DB157080</t>
  </si>
  <si>
    <t>27/07/2015</t>
  </si>
  <si>
    <t>M0006768571</t>
  </si>
  <si>
    <t>DB114739</t>
  </si>
  <si>
    <t>M0006768597</t>
  </si>
  <si>
    <t>DB114740</t>
  </si>
  <si>
    <t>27/10/2015</t>
  </si>
  <si>
    <t>00177085</t>
  </si>
  <si>
    <t>M0006887755</t>
  </si>
  <si>
    <t>FS SHIPPING LIMITED</t>
  </si>
  <si>
    <t>DB157299</t>
  </si>
  <si>
    <t>28/04/2015</t>
  </si>
  <si>
    <t>M0006689584</t>
  </si>
  <si>
    <t>DB077456</t>
  </si>
  <si>
    <t>28/08/2015</t>
  </si>
  <si>
    <t>M0006827287</t>
  </si>
  <si>
    <t>DB130325</t>
  </si>
  <si>
    <t>DB130326</t>
  </si>
  <si>
    <t>28/09/2015</t>
  </si>
  <si>
    <t>M0006857611</t>
  </si>
  <si>
    <t>DB142890</t>
  </si>
  <si>
    <t>5590</t>
  </si>
  <si>
    <t>08/06/2015</t>
  </si>
  <si>
    <t>00013054</t>
  </si>
  <si>
    <t>M0006725013</t>
  </si>
  <si>
    <t>GATESHEAD METROPOLITAN BOROUGH COUNCIL</t>
  </si>
  <si>
    <t>DB097409</t>
  </si>
  <si>
    <t>5591</t>
  </si>
  <si>
    <t>00015015</t>
  </si>
  <si>
    <t>M0006725071</t>
  </si>
  <si>
    <t>SOUTH TYNESIDE COUNCIL TOWN HALL &amp; CIVIC OFFICES</t>
  </si>
  <si>
    <t>DB097414</t>
  </si>
  <si>
    <t>5592</t>
  </si>
  <si>
    <t>09-JUN-2015</t>
  </si>
  <si>
    <t>RGRA1912GEN15160010 Manual A 2651216 10008210</t>
  </si>
  <si>
    <t>RGRA1912GEN15160010 Adjustment GBP</t>
  </si>
  <si>
    <t>Tyne Port Health Authority Precept 2015-16</t>
  </si>
  <si>
    <t>5593</t>
  </si>
  <si>
    <t>00000257</t>
  </si>
  <si>
    <t>M0006725068</t>
  </si>
  <si>
    <t>NEWCASTLE CITY COUNCIL</t>
  </si>
  <si>
    <t>DB097413</t>
  </si>
  <si>
    <t>5670</t>
  </si>
  <si>
    <t>Telephone Income</t>
  </si>
  <si>
    <t>REMIT - Cash Collection</t>
  </si>
  <si>
    <t>24/08/2015</t>
  </si>
  <si>
    <t>08</t>
  </si>
  <si>
    <t>20397/24082015</t>
  </si>
  <si>
    <t>03</t>
  </si>
  <si>
    <t>IM1722058</t>
  </si>
  <si>
    <t>5937</t>
  </si>
  <si>
    <t>External Staff Recharges</t>
  </si>
  <si>
    <t>13-NOV-2015</t>
  </si>
  <si>
    <t>90KDEN2112ADI15160103 Manual A 2978246 10475013</t>
  </si>
  <si>
    <t>90KDEN2112ADI15160103 Adjustment GBP</t>
  </si>
  <si>
    <t>Recharges of seconded staff - Nov 15</t>
  </si>
  <si>
    <t>6</t>
  </si>
  <si>
    <t>14-OCT-2015</t>
  </si>
  <si>
    <t>90KDEN2112ADI15160085 Manual A 2924224 10385674</t>
  </si>
  <si>
    <t>90KDEN2112ADI15160085 Adjustment GBP</t>
  </si>
  <si>
    <t>Recharges of seconded staff - Oct 15</t>
  </si>
  <si>
    <t>90KDEN2112ADI15160122 Manual A 3040234 10567666</t>
  </si>
  <si>
    <t>90KDEN2112ADI15160122 Adjustment GBP</t>
  </si>
  <si>
    <t>Recharges of seconded staff - Dec 15</t>
  </si>
  <si>
    <t>15-JUL-2015</t>
  </si>
  <si>
    <t>90KDEN2112ADI15160041 Manual A 2739228 10119369</t>
  </si>
  <si>
    <t>90KDEN2112ADI15160041 Adjustment GBP</t>
  </si>
  <si>
    <t>Recharges of Seconded Staff - July 2015</t>
  </si>
  <si>
    <t>90KDEN2112ADI15160071 Manual A 2861231 10301094</t>
  </si>
  <si>
    <t>90KDEN2112ADI15160071 Adjustment GBP</t>
  </si>
  <si>
    <t>Recharges of seconded staff - Sep 15</t>
  </si>
  <si>
    <t>19-MAY-2015</t>
  </si>
  <si>
    <t>90KDEN2112ADI15160014 Manual A 2608209 9943489</t>
  </si>
  <si>
    <t>90KDEN2112ADI15160014 Adjustment GBP</t>
  </si>
  <si>
    <t>Recharges of Seconded Staff-May15</t>
  </si>
  <si>
    <t>24-AUG-2015</t>
  </si>
  <si>
    <t>90KDEN2112ADI15160056 Manual A 2810226 10238405</t>
  </si>
  <si>
    <t>90KDEN2112ADI15160056 Adjustment GBP</t>
  </si>
  <si>
    <t>Recharges of Seconded Staff - Aug 15</t>
  </si>
  <si>
    <t>25-JUN-2015</t>
  </si>
  <si>
    <t>90KDEN2112ADI15160032 Manual A 2696216 10058591</t>
  </si>
  <si>
    <t>90KDEN2112ADI15160032 Adjustment GBP</t>
  </si>
  <si>
    <t>Recharges of Seconded Staff June 15</t>
  </si>
  <si>
    <t>27-APR-2015</t>
  </si>
  <si>
    <t>90KDEN2112ADI0003 Manual A 2564200 9873505</t>
  </si>
  <si>
    <t>90KDEN2112ADI0003 Adjustment GBP</t>
  </si>
  <si>
    <t>Recharges of Seconded Staff - Apr 15</t>
  </si>
  <si>
    <t>Balance 1/4/15</t>
  </si>
  <si>
    <t>less forecast deficit 2015/16</t>
  </si>
  <si>
    <t>Forecasr balance 1/4/16</t>
  </si>
  <si>
    <t xml:space="preserve">Forecast 15/16 </t>
  </si>
  <si>
    <t xml:space="preserve">Forecast 16/17 </t>
  </si>
  <si>
    <t>2017/18 REVENUE ACCOUNT</t>
  </si>
  <si>
    <t>2017/18</t>
  </si>
  <si>
    <t>Training Expenses</t>
  </si>
  <si>
    <t>Forecast 16/17</t>
  </si>
  <si>
    <t>Budget 17/18</t>
  </si>
  <si>
    <t>Draw Down from Reserve</t>
  </si>
  <si>
    <t>Budget 2018/19</t>
  </si>
  <si>
    <t>Budget 2019/20</t>
  </si>
  <si>
    <t xml:space="preserve">Opening balance 1st April </t>
  </si>
  <si>
    <t>Closing balance 31st March</t>
  </si>
  <si>
    <t>2019/20 REVENUE ACCOUNT</t>
  </si>
  <si>
    <t>2018/19</t>
  </si>
  <si>
    <t>2019/20</t>
  </si>
  <si>
    <t>% percentage increase</t>
  </si>
  <si>
    <t>Year 1</t>
  </si>
  <si>
    <t>Year 2</t>
  </si>
  <si>
    <t>Year 3</t>
  </si>
  <si>
    <t>Forecast</t>
  </si>
  <si>
    <t>2017/18 REVENUE ACCOUNT FORECAST</t>
  </si>
  <si>
    <t>BALANCE SHEET FORECAST AS AT 31 MARCH 2019</t>
  </si>
  <si>
    <t>BALANCE SHEET FORECAST AS AT 31 MARCH 2018</t>
  </si>
  <si>
    <t>ABC</t>
  </si>
  <si>
    <t>IDOX mobile working no conectors needed or upgrade costs</t>
  </si>
  <si>
    <t>APHA</t>
  </si>
  <si>
    <t>£1000 DFDS 6 monthy to monthly</t>
  </si>
  <si>
    <t>papers deadline</t>
  </si>
  <si>
    <t>Projection</t>
  </si>
  <si>
    <t>Chief Finance Officer to the Authority</t>
  </si>
  <si>
    <t>Brexit Transition Grants</t>
  </si>
  <si>
    <t>2023/24</t>
  </si>
  <si>
    <t>Border Control Facilities Grant</t>
  </si>
  <si>
    <t>2024/25</t>
  </si>
  <si>
    <t>BALANCE SHEET AS AT 31 MARCH 2025</t>
  </si>
  <si>
    <t>Health Authority as at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</si>
</sst>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9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14"/>
      <name val="CG Omega (W1)"/>
      <family val="2"/>
    </font>
    <font>
      <sz val="16"/>
      <name val="Arial"/>
      <family val="2"/>
    </font>
    <font>
      <sz val="10"/>
      <name val="Century Gothic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0" fillId="2" borderId="0" xfId="0" applyFill="1"/>
    <xf numFmtId="0" fontId="6" fillId="3" borderId="4" xfId="0" applyFont="1" applyFill="1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/>
    </xf>
    <xf numFmtId="0" fontId="0" fillId="3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0" fontId="0" fillId="2" borderId="0" xfId="0" applyFill="1" applyAlignment="1">
      <alignment horizontal="centerContinuous"/>
    </xf>
    <xf numFmtId="38" fontId="0" fillId="2" borderId="0" xfId="0" applyNumberFormat="1" applyFill="1"/>
    <xf numFmtId="38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8" fontId="0" fillId="2" borderId="1" xfId="0" applyNumberFormat="1" applyFill="1" applyBorder="1" applyAlignment="1">
      <alignment horizontal="center"/>
    </xf>
    <xf numFmtId="38" fontId="0" fillId="4" borderId="1" xfId="0" applyNumberFormat="1" applyFill="1" applyBorder="1" applyAlignment="1">
      <alignment horizontal="center"/>
    </xf>
    <xf numFmtId="38" fontId="0" fillId="4" borderId="0" xfId="0" applyNumberFormat="1" applyFill="1" applyAlignment="1">
      <alignment horizontal="center"/>
    </xf>
    <xf numFmtId="38" fontId="8" fillId="5" borderId="0" xfId="0" applyNumberFormat="1" applyFont="1" applyFill="1" applyAlignment="1">
      <alignment horizontal="center"/>
    </xf>
    <xf numFmtId="0" fontId="8" fillId="0" borderId="0" xfId="0" applyFont="1"/>
    <xf numFmtId="49" fontId="4" fillId="0" borderId="0" xfId="0" applyNumberFormat="1" applyFont="1" applyAlignment="1">
      <alignment horizontal="center"/>
    </xf>
    <xf numFmtId="0" fontId="9" fillId="0" borderId="0" xfId="0" applyFont="1"/>
    <xf numFmtId="0" fontId="3" fillId="2" borderId="0" xfId="0" applyFont="1" applyFill="1"/>
    <xf numFmtId="38" fontId="8" fillId="5" borderId="1" xfId="0" applyNumberFormat="1" applyFont="1" applyFill="1" applyBorder="1" applyAlignment="1">
      <alignment horizontal="center"/>
    </xf>
    <xf numFmtId="38" fontId="8" fillId="5" borderId="2" xfId="0" applyNumberFormat="1" applyFont="1" applyFill="1" applyBorder="1" applyAlignment="1">
      <alignment horizontal="center"/>
    </xf>
    <xf numFmtId="0" fontId="0" fillId="5" borderId="2" xfId="0" applyFill="1" applyBorder="1"/>
    <xf numFmtId="0" fontId="4" fillId="7" borderId="0" xfId="0" applyFont="1" applyFill="1"/>
    <xf numFmtId="0" fontId="13" fillId="0" borderId="0" xfId="0" applyFont="1" applyAlignment="1">
      <alignment horizontal="left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8" borderId="6" xfId="0" applyFont="1" applyFill="1" applyBorder="1" applyAlignment="1">
      <alignment horizontal="center"/>
    </xf>
    <xf numFmtId="1" fontId="16" fillId="8" borderId="6" xfId="0" applyNumberFormat="1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/>
    </xf>
    <xf numFmtId="0" fontId="16" fillId="8" borderId="7" xfId="0" applyFont="1" applyFill="1" applyBorder="1" applyAlignment="1">
      <alignment horizontal="center"/>
    </xf>
    <xf numFmtId="165" fontId="16" fillId="8" borderId="7" xfId="0" applyNumberFormat="1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14" fontId="12" fillId="8" borderId="7" xfId="0" applyNumberFormat="1" applyFont="1" applyFill="1" applyBorder="1" applyAlignment="1">
      <alignment horizontal="center"/>
    </xf>
    <xf numFmtId="1" fontId="16" fillId="8" borderId="7" xfId="0" applyNumberFormat="1" applyFont="1" applyFill="1" applyBorder="1" applyAlignment="1">
      <alignment horizontal="center"/>
    </xf>
    <xf numFmtId="10" fontId="12" fillId="8" borderId="7" xfId="0" applyNumberFormat="1" applyFont="1" applyFill="1" applyBorder="1" applyAlignment="1">
      <alignment horizontal="center"/>
    </xf>
    <xf numFmtId="1" fontId="12" fillId="8" borderId="7" xfId="0" applyNumberFormat="1" applyFont="1" applyFill="1" applyBorder="1" applyAlignment="1">
      <alignment horizontal="center"/>
    </xf>
    <xf numFmtId="14" fontId="16" fillId="8" borderId="7" xfId="0" applyNumberFormat="1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/>
    <xf numFmtId="0" fontId="12" fillId="0" borderId="0" xfId="0" applyFont="1"/>
    <xf numFmtId="0" fontId="16" fillId="0" borderId="0" xfId="0" applyFont="1"/>
    <xf numFmtId="3" fontId="0" fillId="0" borderId="0" xfId="0" applyNumberFormat="1"/>
    <xf numFmtId="3" fontId="0" fillId="0" borderId="10" xfId="0" applyNumberFormat="1" applyBorder="1"/>
    <xf numFmtId="0" fontId="17" fillId="0" borderId="0" xfId="0" applyFont="1"/>
    <xf numFmtId="3" fontId="3" fillId="7" borderId="0" xfId="0" applyNumberFormat="1" applyFont="1" applyFill="1"/>
    <xf numFmtId="3" fontId="3" fillId="7" borderId="1" xfId="0" applyNumberFormat="1" applyFont="1" applyFill="1" applyBorder="1"/>
    <xf numFmtId="3" fontId="0" fillId="7" borderId="0" xfId="0" applyNumberFormat="1" applyFill="1"/>
    <xf numFmtId="3" fontId="4" fillId="7" borderId="0" xfId="0" applyNumberFormat="1" applyFont="1" applyFill="1"/>
    <xf numFmtId="3" fontId="3" fillId="7" borderId="2" xfId="0" applyNumberFormat="1" applyFont="1" applyFill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9" fillId="0" borderId="0" xfId="0" applyNumberFormat="1" applyFont="1"/>
    <xf numFmtId="0" fontId="0" fillId="9" borderId="0" xfId="0" applyFill="1"/>
    <xf numFmtId="3" fontId="3" fillId="9" borderId="0" xfId="0" applyNumberFormat="1" applyFont="1" applyFill="1"/>
    <xf numFmtId="3" fontId="3" fillId="9" borderId="1" xfId="0" applyNumberFormat="1" applyFont="1" applyFill="1" applyBorder="1"/>
    <xf numFmtId="3" fontId="0" fillId="9" borderId="0" xfId="0" applyNumberFormat="1" applyFill="1"/>
    <xf numFmtId="3" fontId="4" fillId="9" borderId="0" xfId="0" applyNumberFormat="1" applyFont="1" applyFill="1"/>
    <xf numFmtId="3" fontId="3" fillId="9" borderId="2" xfId="0" applyNumberFormat="1" applyFont="1" applyFill="1" applyBorder="1"/>
    <xf numFmtId="3" fontId="3" fillId="9" borderId="3" xfId="0" applyNumberFormat="1" applyFont="1" applyFill="1" applyBorder="1"/>
    <xf numFmtId="3" fontId="9" fillId="9" borderId="0" xfId="0" applyNumberFormat="1" applyFont="1" applyFill="1"/>
    <xf numFmtId="3" fontId="1" fillId="0" borderId="0" xfId="0" applyNumberFormat="1" applyFont="1"/>
    <xf numFmtId="0" fontId="0" fillId="7" borderId="0" xfId="0" applyFill="1"/>
    <xf numFmtId="1" fontId="0" fillId="7" borderId="0" xfId="0" applyNumberFormat="1" applyFill="1"/>
    <xf numFmtId="15" fontId="0" fillId="7" borderId="0" xfId="0" applyNumberFormat="1" applyFill="1"/>
    <xf numFmtId="0" fontId="3" fillId="7" borderId="0" xfId="0" applyFont="1" applyFill="1"/>
    <xf numFmtId="0" fontId="1" fillId="0" borderId="0" xfId="0" applyFont="1" applyAlignment="1">
      <alignment horizontal="center"/>
    </xf>
    <xf numFmtId="3" fontId="4" fillId="10" borderId="0" xfId="0" applyNumberFormat="1" applyFont="1" applyFill="1"/>
    <xf numFmtId="0" fontId="18" fillId="0" borderId="0" xfId="1"/>
    <xf numFmtId="1" fontId="18" fillId="0" borderId="0" xfId="1" applyNumberFormat="1"/>
    <xf numFmtId="1" fontId="18" fillId="11" borderId="0" xfId="1" applyNumberFormat="1" applyFill="1"/>
    <xf numFmtId="1" fontId="18" fillId="11" borderId="1" xfId="1" applyNumberFormat="1" applyFill="1" applyBorder="1"/>
    <xf numFmtId="1" fontId="18" fillId="11" borderId="2" xfId="1" applyNumberFormat="1" applyFill="1" applyBorder="1"/>
    <xf numFmtId="1" fontId="0" fillId="0" borderId="7" xfId="0" applyNumberFormat="1" applyBorder="1" applyAlignment="1">
      <alignment horizontal="center"/>
    </xf>
    <xf numFmtId="0" fontId="8" fillId="5" borderId="0" xfId="0" applyFont="1" applyFill="1"/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2" borderId="13" xfId="0" applyFill="1" applyBorder="1" applyAlignment="1">
      <alignment horizontal="centerContinuous"/>
    </xf>
    <xf numFmtId="0" fontId="0" fillId="2" borderId="13" xfId="0" applyFill="1" applyBorder="1"/>
    <xf numFmtId="0" fontId="18" fillId="0" borderId="13" xfId="1" applyBorder="1"/>
    <xf numFmtId="38" fontId="0" fillId="2" borderId="13" xfId="0" applyNumberFormat="1" applyFill="1" applyBorder="1"/>
    <xf numFmtId="1" fontId="18" fillId="0" borderId="13" xfId="1" applyNumberFormat="1" applyBorder="1"/>
    <xf numFmtId="38" fontId="0" fillId="2" borderId="13" xfId="0" applyNumberForma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2" borderId="13" xfId="0" applyFill="1" applyBorder="1" applyAlignment="1">
      <alignment horizontal="center"/>
    </xf>
    <xf numFmtId="38" fontId="0" fillId="4" borderId="13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18" fillId="11" borderId="13" xfId="1" applyNumberFormat="1" applyFill="1" applyBorder="1"/>
    <xf numFmtId="3" fontId="3" fillId="10" borderId="0" xfId="0" applyNumberFormat="1" applyFont="1" applyFill="1"/>
    <xf numFmtId="3" fontId="3" fillId="10" borderId="1" xfId="0" applyNumberFormat="1" applyFont="1" applyFill="1" applyBorder="1"/>
    <xf numFmtId="0" fontId="1" fillId="0" borderId="0" xfId="2"/>
    <xf numFmtId="0" fontId="2" fillId="0" borderId="0" xfId="2" applyFont="1"/>
    <xf numFmtId="0" fontId="1" fillId="9" borderId="0" xfId="2" applyFill="1"/>
    <xf numFmtId="0" fontId="3" fillId="0" borderId="0" xfId="2" applyFont="1"/>
    <xf numFmtId="3" fontId="3" fillId="9" borderId="0" xfId="2" applyNumberFormat="1" applyFont="1" applyFill="1"/>
    <xf numFmtId="3" fontId="3" fillId="7" borderId="0" xfId="2" applyNumberFormat="1" applyFont="1" applyFill="1"/>
    <xf numFmtId="3" fontId="3" fillId="9" borderId="1" xfId="2" applyNumberFormat="1" applyFont="1" applyFill="1" applyBorder="1"/>
    <xf numFmtId="3" fontId="3" fillId="7" borderId="1" xfId="2" applyNumberFormat="1" applyFont="1" applyFill="1" applyBorder="1"/>
    <xf numFmtId="0" fontId="3" fillId="0" borderId="0" xfId="2" applyFont="1" applyAlignment="1">
      <alignment horizontal="right"/>
    </xf>
    <xf numFmtId="3" fontId="1" fillId="9" borderId="0" xfId="2" applyNumberFormat="1" applyFill="1"/>
    <xf numFmtId="3" fontId="1" fillId="7" borderId="0" xfId="2" applyNumberFormat="1" applyFill="1"/>
    <xf numFmtId="0" fontId="4" fillId="0" borderId="0" xfId="2" applyFont="1"/>
    <xf numFmtId="0" fontId="4" fillId="7" borderId="0" xfId="2" applyFont="1" applyFill="1"/>
    <xf numFmtId="3" fontId="4" fillId="9" borderId="0" xfId="2" applyNumberFormat="1" applyFont="1" applyFill="1"/>
    <xf numFmtId="3" fontId="4" fillId="7" borderId="0" xfId="2" applyNumberFormat="1" applyFont="1" applyFill="1"/>
    <xf numFmtId="3" fontId="3" fillId="9" borderId="2" xfId="2" applyNumberFormat="1" applyFont="1" applyFill="1" applyBorder="1"/>
    <xf numFmtId="3" fontId="3" fillId="7" borderId="2" xfId="2" applyNumberFormat="1" applyFont="1" applyFill="1" applyBorder="1"/>
    <xf numFmtId="49" fontId="4" fillId="0" borderId="0" xfId="2" applyNumberFormat="1" applyFont="1" applyAlignment="1">
      <alignment horizontal="center"/>
    </xf>
    <xf numFmtId="0" fontId="5" fillId="0" borderId="0" xfId="2" applyFont="1"/>
    <xf numFmtId="3" fontId="3" fillId="9" borderId="3" xfId="2" applyNumberFormat="1" applyFont="1" applyFill="1" applyBorder="1"/>
    <xf numFmtId="0" fontId="9" fillId="0" borderId="0" xfId="2" applyFont="1"/>
    <xf numFmtId="3" fontId="9" fillId="9" borderId="0" xfId="2" applyNumberFormat="1" applyFont="1" applyFill="1"/>
    <xf numFmtId="0" fontId="1" fillId="7" borderId="0" xfId="2" applyFill="1"/>
    <xf numFmtId="3" fontId="3" fillId="7" borderId="3" xfId="2" applyNumberFormat="1" applyFont="1" applyFill="1" applyBorder="1"/>
    <xf numFmtId="3" fontId="9" fillId="7" borderId="0" xfId="2" applyNumberFormat="1" applyFont="1" applyFill="1"/>
    <xf numFmtId="1" fontId="4" fillId="0" borderId="0" xfId="2" applyNumberFormat="1" applyFont="1"/>
    <xf numFmtId="1" fontId="1" fillId="0" borderId="0" xfId="2" applyNumberFormat="1"/>
    <xf numFmtId="0" fontId="0" fillId="0" borderId="0" xfId="0" applyAlignment="1">
      <alignment horizontal="center"/>
    </xf>
    <xf numFmtId="3" fontId="1" fillId="0" borderId="0" xfId="2" applyNumberFormat="1"/>
    <xf numFmtId="164" fontId="0" fillId="0" borderId="0" xfId="0" applyNumberFormat="1"/>
    <xf numFmtId="3" fontId="3" fillId="9" borderId="0" xfId="3" applyNumberFormat="1" applyFont="1" applyFill="1"/>
    <xf numFmtId="3" fontId="4" fillId="12" borderId="0" xfId="2" applyNumberFormat="1" applyFont="1" applyFill="1"/>
    <xf numFmtId="3" fontId="3" fillId="12" borderId="1" xfId="2" applyNumberFormat="1" applyFont="1" applyFill="1" applyBorder="1"/>
    <xf numFmtId="3" fontId="4" fillId="13" borderId="0" xfId="2" applyNumberFormat="1" applyFont="1" applyFill="1"/>
    <xf numFmtId="0" fontId="0" fillId="13" borderId="0" xfId="0" applyFill="1"/>
    <xf numFmtId="3" fontId="3" fillId="13" borderId="0" xfId="3" applyNumberFormat="1" applyFont="1" applyFill="1"/>
    <xf numFmtId="14" fontId="0" fillId="0" borderId="0" xfId="0" applyNumberFormat="1"/>
    <xf numFmtId="3" fontId="3" fillId="12" borderId="0" xfId="3" applyNumberFormat="1" applyFont="1" applyFill="1"/>
    <xf numFmtId="0" fontId="2" fillId="0" borderId="0" xfId="0" applyFont="1" applyAlignment="1">
      <alignment horizontal="center"/>
    </xf>
    <xf numFmtId="0" fontId="2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2" fillId="9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1" fillId="6" borderId="0" xfId="2" applyFill="1" applyAlignment="1">
      <alignment horizontal="center"/>
    </xf>
    <xf numFmtId="0" fontId="2" fillId="7" borderId="0" xfId="2" applyFont="1" applyFill="1" applyAlignment="1">
      <alignment horizontal="center"/>
    </xf>
    <xf numFmtId="0" fontId="3" fillId="7" borderId="0" xfId="2" applyFont="1" applyFill="1" applyAlignment="1">
      <alignment horizontal="center"/>
    </xf>
  </cellXfs>
  <cellStyles count="4">
    <cellStyle name="Normal" xfId="0" builtinId="0"/>
    <cellStyle name="Normal_REV AC 17-18" xfId="3" xr:uid="{00000000-0005-0000-0000-000001000000}"/>
    <cellStyle name="Normal_Salary Tables" xfId="1" xr:uid="{00000000-0005-0000-0000-000002000000}"/>
    <cellStyle name="Normal_Sheet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66676</xdr:rowOff>
    </xdr:from>
    <xdr:to>
      <xdr:col>1</xdr:col>
      <xdr:colOff>2124075</xdr:colOff>
      <xdr:row>31</xdr:row>
      <xdr:rowOff>95251</xdr:rowOff>
    </xdr:to>
    <xdr:pic>
      <xdr:nvPicPr>
        <xdr:cNvPr id="3" name="Picture 2" descr="Letter&#10;&#10;Description automatically generated">
          <a:extLst>
            <a:ext uri="{FF2B5EF4-FFF2-40B4-BE49-F238E27FC236}">
              <a16:creationId xmlns:a16="http://schemas.microsoft.com/office/drawing/2014/main" id="{B1783032-5512-AC62-2D68-090FCAB29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75" t="38797" r="41636" b="22305"/>
        <a:stretch/>
      </xdr:blipFill>
      <xdr:spPr bwMode="auto">
        <a:xfrm rot="5400000">
          <a:off x="1038225" y="3609976"/>
          <a:ext cx="676275" cy="2714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opLeftCell="A40" workbookViewId="0">
      <selection activeCell="K44" sqref="K44"/>
    </sheetView>
  </sheetViews>
  <sheetFormatPr defaultRowHeight="13.2"/>
  <cols>
    <col min="5" max="5" width="9.109375" customWidth="1"/>
    <col min="6" max="6" width="0.88671875" customWidth="1"/>
    <col min="7" max="8" width="9.109375" customWidth="1"/>
    <col min="16" max="16" width="11" bestFit="1" customWidth="1"/>
  </cols>
  <sheetData>
    <row r="1" spans="1:10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3" spans="1:10">
      <c r="A3" s="143" t="s">
        <v>807</v>
      </c>
      <c r="B3" s="143"/>
      <c r="C3" s="143"/>
      <c r="D3" s="143"/>
      <c r="E3" s="143"/>
      <c r="F3" s="143"/>
      <c r="G3" s="143"/>
      <c r="H3" s="143"/>
      <c r="I3" s="143"/>
      <c r="J3" s="143"/>
    </row>
    <row r="5" spans="1:10">
      <c r="G5" s="146" t="s">
        <v>60</v>
      </c>
      <c r="H5" s="146"/>
      <c r="I5" s="145" t="s">
        <v>61</v>
      </c>
      <c r="J5" s="145"/>
    </row>
    <row r="6" spans="1:10" s="1" customFormat="1">
      <c r="G6" s="144" t="s">
        <v>109</v>
      </c>
      <c r="H6" s="144"/>
      <c r="I6" s="143" t="s">
        <v>808</v>
      </c>
      <c r="J6" s="143"/>
    </row>
    <row r="7" spans="1:10" s="1" customFormat="1">
      <c r="G7" s="144" t="s">
        <v>34</v>
      </c>
      <c r="H7" s="144"/>
      <c r="I7" s="143" t="s">
        <v>33</v>
      </c>
      <c r="J7" s="143"/>
    </row>
    <row r="8" spans="1:10">
      <c r="G8" s="68"/>
      <c r="H8" s="68"/>
    </row>
    <row r="9" spans="1:10" s="2" customFormat="1">
      <c r="A9" s="2" t="s">
        <v>1</v>
      </c>
      <c r="G9" s="69"/>
      <c r="H9" s="69">
        <v>8341</v>
      </c>
      <c r="I9" s="60"/>
      <c r="J9" s="103">
        <v>8341</v>
      </c>
    </row>
    <row r="10" spans="1:10" s="2" customFormat="1">
      <c r="A10" s="2" t="s">
        <v>2</v>
      </c>
      <c r="G10" s="69"/>
      <c r="H10" s="69">
        <v>1156</v>
      </c>
      <c r="I10" s="60"/>
      <c r="J10" s="103">
        <v>1120</v>
      </c>
    </row>
    <row r="11" spans="1:10" s="2" customFormat="1">
      <c r="A11" s="2" t="s">
        <v>3</v>
      </c>
      <c r="G11" s="70"/>
      <c r="H11" s="70">
        <v>437</v>
      </c>
      <c r="I11" s="61"/>
      <c r="J11" s="104">
        <v>620</v>
      </c>
    </row>
    <row r="12" spans="1:10" s="2" customFormat="1">
      <c r="E12" s="4" t="s">
        <v>4</v>
      </c>
      <c r="G12" s="69"/>
      <c r="H12" s="69">
        <f>SUM(H9:H11)</f>
        <v>9934</v>
      </c>
      <c r="I12" s="60"/>
      <c r="J12" s="60">
        <f>SUM(J9:J11)</f>
        <v>10081</v>
      </c>
    </row>
    <row r="13" spans="1:10">
      <c r="G13" s="71"/>
      <c r="H13" s="71"/>
      <c r="I13" s="62"/>
      <c r="J13" s="62"/>
    </row>
    <row r="14" spans="1:10" s="2" customFormat="1">
      <c r="A14" s="2" t="s">
        <v>5</v>
      </c>
      <c r="G14" s="69"/>
      <c r="H14" s="69">
        <f>SUM(G15)</f>
        <v>1005</v>
      </c>
      <c r="I14" s="60"/>
      <c r="J14" s="60">
        <f>SUM(I15:I15)</f>
        <v>0</v>
      </c>
    </row>
    <row r="15" spans="1:10" s="3" customFormat="1" ht="10.199999999999999">
      <c r="A15" s="3" t="s">
        <v>110</v>
      </c>
      <c r="E15" s="30"/>
      <c r="G15" s="72">
        <v>1005</v>
      </c>
      <c r="H15" s="72"/>
      <c r="I15" s="63">
        <v>0</v>
      </c>
      <c r="J15" s="63"/>
    </row>
    <row r="16" spans="1:10" s="2" customFormat="1">
      <c r="A16" s="2" t="s">
        <v>6</v>
      </c>
      <c r="G16" s="69"/>
      <c r="H16" s="69">
        <f>SUM(G17:G29)</f>
        <v>14357</v>
      </c>
      <c r="I16" s="60"/>
      <c r="J16" s="60">
        <f>SUM(I17:I29)</f>
        <v>6460</v>
      </c>
    </row>
    <row r="17" spans="1:10" s="3" customFormat="1" ht="10.199999999999999">
      <c r="A17" s="3" t="s">
        <v>7</v>
      </c>
      <c r="G17" s="72">
        <v>1446</v>
      </c>
      <c r="H17" s="72"/>
      <c r="I17" s="82">
        <v>100</v>
      </c>
      <c r="J17" s="63"/>
    </row>
    <row r="18" spans="1:10" s="3" customFormat="1" ht="10.199999999999999">
      <c r="A18" s="3" t="s">
        <v>8</v>
      </c>
      <c r="G18" s="72">
        <v>106</v>
      </c>
      <c r="H18" s="72"/>
      <c r="I18" s="82">
        <v>100</v>
      </c>
      <c r="J18" s="63"/>
    </row>
    <row r="19" spans="1:10" s="3" customFormat="1" ht="10.199999999999999">
      <c r="A19" s="3" t="s">
        <v>9</v>
      </c>
      <c r="G19" s="72">
        <v>420</v>
      </c>
      <c r="H19" s="72"/>
      <c r="I19" s="82">
        <v>540</v>
      </c>
      <c r="J19" s="63"/>
    </row>
    <row r="20" spans="1:10" s="3" customFormat="1" ht="10.199999999999999">
      <c r="A20" s="3" t="s">
        <v>10</v>
      </c>
      <c r="G20" s="72">
        <v>830</v>
      </c>
      <c r="H20" s="72"/>
      <c r="I20" s="82">
        <v>220</v>
      </c>
      <c r="J20" s="63"/>
    </row>
    <row r="21" spans="1:10" s="3" customFormat="1" ht="10.199999999999999">
      <c r="A21" s="3" t="s">
        <v>11</v>
      </c>
      <c r="G21" s="72">
        <v>244</v>
      </c>
      <c r="H21" s="72"/>
      <c r="I21" s="63">
        <v>0</v>
      </c>
      <c r="J21" s="63"/>
    </row>
    <row r="22" spans="1:10" s="3" customFormat="1" ht="10.199999999999999">
      <c r="A22" s="3" t="s">
        <v>108</v>
      </c>
      <c r="G22" s="72">
        <v>5000</v>
      </c>
      <c r="H22" s="72"/>
      <c r="I22" s="63">
        <v>0</v>
      </c>
      <c r="J22" s="63"/>
    </row>
    <row r="23" spans="1:10" s="3" customFormat="1" ht="10.199999999999999">
      <c r="A23" s="3" t="s">
        <v>12</v>
      </c>
      <c r="G23" s="72">
        <v>47</v>
      </c>
      <c r="H23" s="72"/>
      <c r="I23" s="82">
        <v>50</v>
      </c>
      <c r="J23" s="63"/>
    </row>
    <row r="24" spans="1:10" s="3" customFormat="1" ht="10.199999999999999">
      <c r="A24" s="3" t="s">
        <v>13</v>
      </c>
      <c r="G24" s="72">
        <v>262</v>
      </c>
      <c r="H24" s="72"/>
      <c r="I24" s="82">
        <v>150</v>
      </c>
      <c r="J24" s="63"/>
    </row>
    <row r="25" spans="1:10" s="3" customFormat="1" ht="10.199999999999999">
      <c r="A25" s="3" t="s">
        <v>89</v>
      </c>
      <c r="G25" s="72">
        <v>2500</v>
      </c>
      <c r="H25" s="72"/>
      <c r="I25" s="82">
        <v>2500</v>
      </c>
      <c r="J25" s="63"/>
    </row>
    <row r="26" spans="1:10" s="3" customFormat="1" ht="10.199999999999999">
      <c r="A26" s="3" t="s">
        <v>14</v>
      </c>
      <c r="G26" s="72">
        <v>500</v>
      </c>
      <c r="H26" s="72"/>
      <c r="I26" s="63">
        <v>0</v>
      </c>
      <c r="J26" s="63"/>
    </row>
    <row r="27" spans="1:10" s="3" customFormat="1" ht="10.199999999999999">
      <c r="A27" s="3" t="s">
        <v>15</v>
      </c>
      <c r="G27" s="72">
        <v>2582</v>
      </c>
      <c r="H27" s="72"/>
      <c r="I27" s="82">
        <v>2740</v>
      </c>
      <c r="J27" s="63"/>
    </row>
    <row r="28" spans="1:10" s="3" customFormat="1" ht="10.199999999999999">
      <c r="A28" s="3" t="s">
        <v>16</v>
      </c>
      <c r="E28" s="30"/>
      <c r="G28" s="72">
        <v>100</v>
      </c>
      <c r="H28" s="72"/>
      <c r="I28" s="82">
        <v>0</v>
      </c>
      <c r="J28" s="63"/>
    </row>
    <row r="29" spans="1:10" s="3" customFormat="1" ht="10.199999999999999">
      <c r="A29" s="3" t="s">
        <v>17</v>
      </c>
      <c r="G29" s="72">
        <v>320</v>
      </c>
      <c r="H29" s="72"/>
      <c r="I29" s="82">
        <v>60</v>
      </c>
      <c r="J29" s="63"/>
    </row>
    <row r="30" spans="1:10" s="2" customFormat="1">
      <c r="A30" s="2" t="s">
        <v>18</v>
      </c>
      <c r="G30" s="69"/>
      <c r="H30" s="69">
        <f>SUM(G31:G31)</f>
        <v>2000</v>
      </c>
      <c r="I30" s="60"/>
      <c r="J30" s="60">
        <f>SUM(I31:I31)</f>
        <v>1540</v>
      </c>
    </row>
    <row r="31" spans="1:10" s="3" customFormat="1" ht="10.199999999999999">
      <c r="A31" s="3" t="s">
        <v>18</v>
      </c>
      <c r="G31" s="72">
        <v>2000</v>
      </c>
      <c r="H31" s="72"/>
      <c r="I31" s="82">
        <v>1540</v>
      </c>
      <c r="J31" s="63"/>
    </row>
    <row r="32" spans="1:10" s="2" customFormat="1">
      <c r="A32" s="2" t="s">
        <v>19</v>
      </c>
      <c r="G32" s="69"/>
      <c r="H32" s="69">
        <f>SUM(G33:G33)</f>
        <v>25846</v>
      </c>
      <c r="I32" s="60"/>
      <c r="J32" s="69">
        <f>SUM(I33:I33)</f>
        <v>25865</v>
      </c>
    </row>
    <row r="33" spans="1:15" s="3" customFormat="1" ht="10.199999999999999">
      <c r="A33" s="3" t="s">
        <v>79</v>
      </c>
      <c r="G33" s="72">
        <v>25846</v>
      </c>
      <c r="H33" s="72"/>
      <c r="I33" s="82">
        <v>25865</v>
      </c>
      <c r="J33" s="63"/>
    </row>
    <row r="34" spans="1:15" s="3" customFormat="1">
      <c r="A34" s="2" t="s">
        <v>105</v>
      </c>
      <c r="G34" s="72"/>
      <c r="H34" s="69">
        <v>125725</v>
      </c>
      <c r="I34" s="63"/>
      <c r="J34" s="103">
        <v>129376</v>
      </c>
    </row>
    <row r="35" spans="1:15" s="2" customFormat="1">
      <c r="A35" s="2" t="s">
        <v>20</v>
      </c>
      <c r="G35" s="69"/>
      <c r="H35" s="69">
        <v>1296</v>
      </c>
      <c r="I35" s="60"/>
      <c r="J35" s="103">
        <v>400</v>
      </c>
    </row>
    <row r="36" spans="1:15" s="2" customFormat="1">
      <c r="A36" s="2" t="s">
        <v>21</v>
      </c>
      <c r="G36" s="70"/>
      <c r="H36" s="70">
        <v>112</v>
      </c>
      <c r="I36" s="61"/>
      <c r="J36" s="104">
        <v>112</v>
      </c>
    </row>
    <row r="37" spans="1:15" s="2" customFormat="1">
      <c r="E37" s="4" t="s">
        <v>22</v>
      </c>
      <c r="G37" s="69"/>
      <c r="H37" s="69">
        <f>SUM(H14:H36)</f>
        <v>170341</v>
      </c>
      <c r="I37" s="60"/>
      <c r="J37" s="60">
        <f>SUM(J14:J36)</f>
        <v>163753</v>
      </c>
    </row>
    <row r="38" spans="1:15">
      <c r="G38" s="71"/>
      <c r="H38" s="71"/>
      <c r="I38" s="62"/>
      <c r="J38" s="62"/>
    </row>
    <row r="39" spans="1:15" s="2" customFormat="1">
      <c r="E39" s="4" t="s">
        <v>23</v>
      </c>
      <c r="G39" s="69"/>
      <c r="H39" s="73">
        <f>SUM(H12+H37)</f>
        <v>180275</v>
      </c>
      <c r="I39" s="60"/>
      <c r="J39" s="64">
        <f>SUM(J12+J37)</f>
        <v>173834</v>
      </c>
      <c r="O39" s="2" t="s">
        <v>82</v>
      </c>
    </row>
    <row r="40" spans="1:15">
      <c r="G40" s="71"/>
      <c r="H40" s="71"/>
      <c r="I40" s="62"/>
      <c r="J40" s="62"/>
    </row>
    <row r="41" spans="1:15">
      <c r="G41" s="71"/>
      <c r="H41" s="71"/>
      <c r="I41" s="62"/>
      <c r="J41" s="62"/>
    </row>
    <row r="42" spans="1:15" s="2" customFormat="1">
      <c r="A42" s="2" t="s">
        <v>24</v>
      </c>
      <c r="G42" s="69"/>
      <c r="H42" s="69">
        <f>(G43)</f>
        <v>-17500</v>
      </c>
      <c r="I42" s="60"/>
      <c r="J42" s="60">
        <f>I43</f>
        <v>-13600</v>
      </c>
    </row>
    <row r="43" spans="1:15" s="3" customFormat="1" ht="10.199999999999999">
      <c r="A43" s="3" t="s">
        <v>81</v>
      </c>
      <c r="G43" s="72">
        <v>-17500</v>
      </c>
      <c r="H43" s="72"/>
      <c r="I43" s="82">
        <v>-13600</v>
      </c>
      <c r="J43" s="63"/>
    </row>
    <row r="44" spans="1:15" s="2" customFormat="1">
      <c r="A44" s="2" t="s">
        <v>25</v>
      </c>
      <c r="G44" s="69"/>
      <c r="H44" s="69">
        <f>SUM(G45:G48)</f>
        <v>-139946</v>
      </c>
      <c r="I44" s="60"/>
      <c r="J44" s="60">
        <f>SUM(I45:I48)</f>
        <v>-139946</v>
      </c>
    </row>
    <row r="45" spans="1:15" s="3" customFormat="1" ht="10.199999999999999">
      <c r="A45" s="3" t="s">
        <v>26</v>
      </c>
      <c r="E45" s="24" t="s">
        <v>57</v>
      </c>
      <c r="G45" s="72">
        <v>-18149</v>
      </c>
      <c r="H45" s="72"/>
      <c r="I45" s="63">
        <v>-18149</v>
      </c>
      <c r="J45" s="63"/>
    </row>
    <row r="46" spans="1:15" s="3" customFormat="1" ht="10.199999999999999">
      <c r="A46" s="3" t="s">
        <v>27</v>
      </c>
      <c r="E46" s="24" t="s">
        <v>58</v>
      </c>
      <c r="G46" s="72">
        <v>-46072</v>
      </c>
      <c r="H46" s="72"/>
      <c r="I46" s="63">
        <v>-46072</v>
      </c>
      <c r="J46" s="63"/>
    </row>
    <row r="47" spans="1:15" s="3" customFormat="1" ht="10.199999999999999">
      <c r="A47" s="3" t="s">
        <v>28</v>
      </c>
      <c r="E47" s="24" t="s">
        <v>58</v>
      </c>
      <c r="G47" s="72">
        <v>-46072</v>
      </c>
      <c r="H47" s="72"/>
      <c r="I47" s="63">
        <v>-46072</v>
      </c>
      <c r="J47" s="63"/>
      <c r="K47" s="3" t="s">
        <v>82</v>
      </c>
    </row>
    <row r="48" spans="1:15" s="3" customFormat="1" ht="10.199999999999999">
      <c r="A48" s="3" t="s">
        <v>29</v>
      </c>
      <c r="E48" s="24" t="s">
        <v>59</v>
      </c>
      <c r="G48" s="72">
        <v>-29653</v>
      </c>
      <c r="H48" s="72"/>
      <c r="I48" s="63">
        <v>-29653</v>
      </c>
      <c r="J48" s="63"/>
    </row>
    <row r="49" spans="1:10" s="2" customFormat="1">
      <c r="A49" s="2" t="s">
        <v>30</v>
      </c>
      <c r="G49" s="69" t="s">
        <v>82</v>
      </c>
      <c r="H49" s="69">
        <v>-1061</v>
      </c>
      <c r="I49" s="60" t="s">
        <v>82</v>
      </c>
      <c r="J49" s="103">
        <v>-283</v>
      </c>
    </row>
    <row r="50" spans="1:10">
      <c r="A50" s="3"/>
      <c r="G50" s="71"/>
      <c r="H50" s="71"/>
      <c r="I50" s="57"/>
      <c r="J50" s="57"/>
    </row>
    <row r="51" spans="1:10" s="2" customFormat="1">
      <c r="A51" s="5"/>
      <c r="E51" s="4" t="s">
        <v>31</v>
      </c>
      <c r="G51" s="73"/>
      <c r="H51" s="73">
        <f>SUM(H42:H49)</f>
        <v>-158507</v>
      </c>
      <c r="I51" s="65"/>
      <c r="J51" s="65">
        <f>SUM(J42:J49)</f>
        <v>-153829</v>
      </c>
    </row>
    <row r="52" spans="1:10">
      <c r="G52" s="71"/>
      <c r="H52" s="71"/>
      <c r="I52" s="57"/>
      <c r="J52" s="57"/>
    </row>
    <row r="53" spans="1:10" s="2" customFormat="1" ht="13.8" thickBot="1">
      <c r="A53" s="2" t="s">
        <v>32</v>
      </c>
      <c r="G53" s="74"/>
      <c r="H53" s="74">
        <f>SUM(H39+H51)</f>
        <v>21768</v>
      </c>
      <c r="I53" s="66"/>
      <c r="J53" s="66">
        <f>SUM(J39+J51)</f>
        <v>20005</v>
      </c>
    </row>
    <row r="54" spans="1:10" ht="13.8" thickTop="1">
      <c r="G54" s="71"/>
      <c r="H54" s="71"/>
      <c r="I54" s="57"/>
      <c r="J54" s="57"/>
    </row>
    <row r="55" spans="1:10" s="25" customFormat="1">
      <c r="A55" s="25" t="s">
        <v>107</v>
      </c>
      <c r="G55" s="75"/>
      <c r="H55" s="75">
        <f>(H53)*-1</f>
        <v>-21768</v>
      </c>
      <c r="I55" s="67"/>
      <c r="J55" s="67">
        <f>(J53)*-1</f>
        <v>-20005</v>
      </c>
    </row>
  </sheetData>
  <mergeCells count="8">
    <mergeCell ref="I7:J7"/>
    <mergeCell ref="G6:H6"/>
    <mergeCell ref="G7:H7"/>
    <mergeCell ref="A1:J1"/>
    <mergeCell ref="A3:J3"/>
    <mergeCell ref="I5:J5"/>
    <mergeCell ref="G5:H5"/>
    <mergeCell ref="I6:J6"/>
  </mergeCells>
  <phoneticPr fontId="0" type="noConversion"/>
  <pageMargins left="0.75" right="0.75" top="1" bottom="1" header="0.5" footer="0.5"/>
  <pageSetup paperSize="8" orientation="landscape" cellComments="asDisplayed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2"/>
  <sheetViews>
    <sheetView workbookViewId="0">
      <selection activeCell="J9" sqref="J9"/>
    </sheetView>
  </sheetViews>
  <sheetFormatPr defaultRowHeight="13.2"/>
  <cols>
    <col min="7" max="7" width="9.33203125" bestFit="1" customWidth="1"/>
    <col min="8" max="8" width="11.109375" bestFit="1" customWidth="1"/>
    <col min="9" max="9" width="9.33203125" bestFit="1" customWidth="1"/>
    <col min="10" max="10" width="11.5546875" bestFit="1" customWidth="1"/>
    <col min="12" max="14" width="9.33203125" bestFit="1" customWidth="1"/>
    <col min="16" max="16" width="10.109375" bestFit="1" customWidth="1"/>
  </cols>
  <sheetData>
    <row r="1" spans="1:1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05"/>
      <c r="L1" s="105"/>
      <c r="M1" s="105"/>
      <c r="N1" s="105"/>
      <c r="O1" s="105"/>
    </row>
    <row r="2" spans="1: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>
      <c r="A3" s="148" t="s">
        <v>817</v>
      </c>
      <c r="B3" s="148"/>
      <c r="C3" s="148"/>
      <c r="D3" s="148"/>
      <c r="E3" s="148"/>
      <c r="F3" s="148"/>
      <c r="G3" s="148"/>
      <c r="H3" s="148"/>
      <c r="I3" s="148"/>
      <c r="J3" s="148"/>
      <c r="K3" s="105"/>
      <c r="L3" s="105"/>
      <c r="M3" s="105"/>
      <c r="N3" s="105"/>
      <c r="O3" s="105"/>
    </row>
    <row r="4" spans="1:1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</row>
    <row r="5" spans="1:15">
      <c r="A5" s="105"/>
      <c r="B5" s="105"/>
      <c r="C5" s="105"/>
      <c r="D5" s="105"/>
      <c r="E5" s="105"/>
      <c r="F5" s="105"/>
      <c r="G5" s="149" t="s">
        <v>60</v>
      </c>
      <c r="H5" s="149"/>
      <c r="I5" s="151"/>
      <c r="J5" s="151"/>
      <c r="K5" s="105"/>
      <c r="L5" s="105"/>
      <c r="M5" s="105"/>
      <c r="N5" s="105"/>
      <c r="O5" s="105"/>
    </row>
    <row r="6" spans="1:15">
      <c r="A6" s="106"/>
      <c r="B6" s="106"/>
      <c r="C6" s="106"/>
      <c r="D6" s="106"/>
      <c r="E6" s="106"/>
      <c r="F6" s="106"/>
      <c r="G6" s="147" t="s">
        <v>818</v>
      </c>
      <c r="H6" s="147"/>
      <c r="I6" s="150" t="s">
        <v>819</v>
      </c>
      <c r="J6" s="150"/>
      <c r="K6" s="105"/>
      <c r="L6" s="105"/>
      <c r="M6" s="105"/>
      <c r="N6" s="105"/>
      <c r="O6" s="105"/>
    </row>
    <row r="7" spans="1:15">
      <c r="A7" s="106"/>
      <c r="B7" s="106"/>
      <c r="C7" s="106"/>
      <c r="D7" s="106"/>
      <c r="E7" s="106"/>
      <c r="F7" s="106"/>
      <c r="G7" s="147" t="s">
        <v>34</v>
      </c>
      <c r="H7" s="147"/>
      <c r="I7" s="150" t="s">
        <v>33</v>
      </c>
      <c r="J7" s="150"/>
      <c r="K7" s="105"/>
      <c r="L7" s="105"/>
      <c r="M7" s="105"/>
      <c r="N7" s="105"/>
      <c r="O7" s="105"/>
    </row>
    <row r="8" spans="1:15">
      <c r="A8" s="105"/>
      <c r="B8" s="105"/>
      <c r="C8" s="105"/>
      <c r="D8" s="105"/>
      <c r="E8" s="105"/>
      <c r="F8" s="105"/>
      <c r="G8" s="107"/>
      <c r="H8" s="107"/>
      <c r="I8" s="127"/>
      <c r="J8" s="127"/>
      <c r="K8" s="105"/>
      <c r="L8" s="105"/>
      <c r="M8" s="105"/>
      <c r="N8" s="105"/>
      <c r="O8" s="105"/>
    </row>
    <row r="9" spans="1:15">
      <c r="A9" s="108" t="s">
        <v>1</v>
      </c>
      <c r="B9" s="108"/>
      <c r="C9" s="108"/>
      <c r="D9" s="108"/>
      <c r="E9" s="108"/>
      <c r="F9" s="108"/>
      <c r="G9" s="110"/>
      <c r="H9" s="140">
        <v>8341</v>
      </c>
      <c r="I9" s="110"/>
      <c r="J9" s="140">
        <v>8341</v>
      </c>
      <c r="K9" s="105"/>
      <c r="L9" s="105"/>
      <c r="M9" s="105"/>
      <c r="N9" s="105"/>
      <c r="O9" s="105"/>
    </row>
    <row r="10" spans="1:15">
      <c r="A10" s="108" t="s">
        <v>2</v>
      </c>
      <c r="B10" s="108"/>
      <c r="C10" s="108"/>
      <c r="D10" s="108"/>
      <c r="E10" s="108"/>
      <c r="F10" s="108"/>
      <c r="G10" s="110"/>
      <c r="H10" s="110">
        <v>1210</v>
      </c>
      <c r="I10" s="110"/>
      <c r="J10" s="110">
        <v>1210</v>
      </c>
      <c r="K10" s="105"/>
      <c r="L10" s="105"/>
      <c r="M10" s="105"/>
      <c r="N10" s="105"/>
      <c r="O10" s="105"/>
    </row>
    <row r="11" spans="1:15">
      <c r="A11" s="108" t="s">
        <v>3</v>
      </c>
      <c r="B11" s="108"/>
      <c r="C11" s="108"/>
      <c r="D11" s="108"/>
      <c r="E11" s="108"/>
      <c r="F11" s="108"/>
      <c r="G11" s="112"/>
      <c r="H11" s="112">
        <v>620</v>
      </c>
      <c r="I11" s="112"/>
      <c r="J11" s="112">
        <v>620</v>
      </c>
      <c r="K11" s="105"/>
      <c r="L11" s="105"/>
      <c r="M11" s="105"/>
      <c r="N11" s="105"/>
      <c r="O11" s="105"/>
    </row>
    <row r="12" spans="1:15">
      <c r="A12" s="108"/>
      <c r="B12" s="108"/>
      <c r="C12" s="108"/>
      <c r="D12" s="108"/>
      <c r="E12" s="113" t="s">
        <v>4</v>
      </c>
      <c r="F12" s="108"/>
      <c r="G12" s="110"/>
      <c r="H12" s="110">
        <f>SUM(H9:H11)</f>
        <v>10171</v>
      </c>
      <c r="I12" s="110"/>
      <c r="J12" s="110">
        <f>SUM(J9:J11)</f>
        <v>10171</v>
      </c>
      <c r="K12" s="105"/>
      <c r="L12" s="105"/>
      <c r="M12" s="105"/>
      <c r="N12" s="105"/>
      <c r="O12" s="105"/>
    </row>
    <row r="13" spans="1:15">
      <c r="A13" s="105"/>
      <c r="B13" s="105"/>
      <c r="C13" s="105"/>
      <c r="D13" s="105"/>
      <c r="E13" s="105"/>
      <c r="F13" s="105"/>
      <c r="G13" s="115"/>
      <c r="H13" s="115"/>
      <c r="I13" s="115"/>
      <c r="J13" s="115"/>
      <c r="K13" s="105"/>
      <c r="L13" s="105"/>
      <c r="M13" s="105"/>
      <c r="N13" s="105"/>
      <c r="O13" s="105"/>
    </row>
    <row r="14" spans="1:15">
      <c r="A14" s="108" t="s">
        <v>5</v>
      </c>
      <c r="B14" s="108"/>
      <c r="C14" s="108"/>
      <c r="D14" s="108"/>
      <c r="E14" s="108"/>
      <c r="F14" s="108"/>
      <c r="G14" s="110"/>
      <c r="H14" s="110">
        <f>SUM(G15)</f>
        <v>1005</v>
      </c>
      <c r="I14" s="110"/>
      <c r="J14" s="110">
        <f>SUM(I15)</f>
        <v>0</v>
      </c>
      <c r="K14" s="105"/>
      <c r="L14" s="105"/>
      <c r="M14" s="105"/>
      <c r="N14" s="105"/>
      <c r="O14" s="105"/>
    </row>
    <row r="15" spans="1:15">
      <c r="A15" s="116" t="s">
        <v>110</v>
      </c>
      <c r="B15" s="116"/>
      <c r="C15" s="116"/>
      <c r="D15" s="116"/>
      <c r="E15" s="117"/>
      <c r="F15" s="116"/>
      <c r="G15" s="119">
        <v>1005</v>
      </c>
      <c r="H15" s="119" t="s">
        <v>82</v>
      </c>
      <c r="I15" s="119">
        <v>0</v>
      </c>
      <c r="J15" s="119" t="s">
        <v>82</v>
      </c>
      <c r="K15" s="105"/>
      <c r="L15" s="105"/>
      <c r="M15" s="105"/>
      <c r="N15" s="105"/>
      <c r="O15" s="105"/>
    </row>
    <row r="16" spans="1:15">
      <c r="A16" s="108" t="s">
        <v>6</v>
      </c>
      <c r="B16" s="108"/>
      <c r="C16" s="108"/>
      <c r="D16" s="108"/>
      <c r="E16" s="108"/>
      <c r="F16" s="108"/>
      <c r="G16" s="110"/>
      <c r="H16" s="110">
        <f>SUM(G17:G26)</f>
        <v>9250</v>
      </c>
      <c r="I16" s="110"/>
      <c r="J16" s="110">
        <f>SUM(I17:I26)</f>
        <v>9250</v>
      </c>
      <c r="K16" s="105"/>
      <c r="L16" s="105"/>
      <c r="M16" s="105"/>
      <c r="N16" s="105"/>
      <c r="O16" s="105"/>
    </row>
    <row r="17" spans="1:16">
      <c r="A17" s="116" t="s">
        <v>7</v>
      </c>
      <c r="B17" s="116"/>
      <c r="C17" s="116"/>
      <c r="D17" s="116"/>
      <c r="E17" s="116"/>
      <c r="F17" s="116"/>
      <c r="G17" s="136">
        <v>610</v>
      </c>
      <c r="H17" s="119"/>
      <c r="I17" s="136">
        <v>610</v>
      </c>
      <c r="J17" s="119"/>
      <c r="K17" s="105"/>
      <c r="L17" s="105"/>
      <c r="M17" s="105"/>
      <c r="N17" s="105"/>
      <c r="O17" s="105"/>
    </row>
    <row r="18" spans="1:16">
      <c r="A18" s="116" t="s">
        <v>8</v>
      </c>
      <c r="B18" s="116"/>
      <c r="C18" s="116"/>
      <c r="D18" s="116"/>
      <c r="E18" s="116"/>
      <c r="F18" s="116"/>
      <c r="G18" s="119">
        <v>130</v>
      </c>
      <c r="H18" s="119"/>
      <c r="I18" s="119">
        <v>130</v>
      </c>
      <c r="J18" s="119"/>
      <c r="K18" s="105"/>
      <c r="L18" s="105"/>
      <c r="M18" s="105"/>
      <c r="N18" s="105"/>
      <c r="O18" s="105"/>
    </row>
    <row r="19" spans="1:16">
      <c r="A19" s="116" t="s">
        <v>9</v>
      </c>
      <c r="B19" s="116"/>
      <c r="C19" s="116"/>
      <c r="D19" s="116"/>
      <c r="E19" s="116"/>
      <c r="F19" s="116"/>
      <c r="G19" s="119">
        <v>500</v>
      </c>
      <c r="H19" s="119"/>
      <c r="I19" s="119">
        <v>500</v>
      </c>
      <c r="J19" s="119"/>
      <c r="K19" s="105"/>
      <c r="L19" s="105"/>
      <c r="M19" s="105"/>
      <c r="N19" s="105"/>
      <c r="O19" s="105"/>
    </row>
    <row r="20" spans="1:16">
      <c r="A20" s="116" t="s">
        <v>10</v>
      </c>
      <c r="B20" s="116"/>
      <c r="C20" s="116"/>
      <c r="D20" s="116"/>
      <c r="E20" s="116"/>
      <c r="F20" s="116"/>
      <c r="G20" s="119">
        <v>510</v>
      </c>
      <c r="H20" s="119"/>
      <c r="I20" s="119">
        <v>510</v>
      </c>
      <c r="J20" s="119"/>
      <c r="K20" s="105"/>
      <c r="L20" s="105"/>
      <c r="M20" s="105"/>
      <c r="N20" s="105"/>
      <c r="O20" s="105"/>
    </row>
    <row r="21" spans="1:16">
      <c r="A21" s="116" t="s">
        <v>108</v>
      </c>
      <c r="B21" s="116"/>
      <c r="C21" s="116"/>
      <c r="D21" s="116"/>
      <c r="E21" s="116"/>
      <c r="F21" s="116"/>
      <c r="G21" s="136">
        <v>4500</v>
      </c>
      <c r="H21" s="119"/>
      <c r="I21" s="136">
        <v>4500</v>
      </c>
      <c r="J21" s="119"/>
      <c r="K21" s="105"/>
      <c r="L21" s="105"/>
      <c r="M21" s="105"/>
      <c r="N21" s="105"/>
      <c r="O21" s="105"/>
    </row>
    <row r="22" spans="1:16">
      <c r="A22" s="116" t="s">
        <v>12</v>
      </c>
      <c r="B22" s="116"/>
      <c r="C22" s="116"/>
      <c r="D22" s="116"/>
      <c r="E22" s="116"/>
      <c r="F22" s="116"/>
      <c r="G22" s="136">
        <v>50</v>
      </c>
      <c r="H22" s="119"/>
      <c r="I22" s="136">
        <v>50</v>
      </c>
      <c r="J22" s="119"/>
      <c r="K22" s="105"/>
      <c r="L22" s="105"/>
      <c r="M22" s="105"/>
      <c r="N22" s="105"/>
      <c r="O22" s="105"/>
      <c r="P22" s="139" t="s">
        <v>828</v>
      </c>
    </row>
    <row r="23" spans="1:16">
      <c r="A23" s="116" t="s">
        <v>13</v>
      </c>
      <c r="B23" s="116"/>
      <c r="C23" s="116"/>
      <c r="D23" s="116"/>
      <c r="E23" s="116"/>
      <c r="F23" s="116"/>
      <c r="G23" s="119">
        <v>170</v>
      </c>
      <c r="H23" s="119"/>
      <c r="I23" s="119">
        <v>170</v>
      </c>
      <c r="J23" s="119"/>
      <c r="K23" s="105"/>
      <c r="L23" s="105"/>
      <c r="M23" s="105"/>
      <c r="N23" s="105"/>
      <c r="O23" s="105"/>
      <c r="P23" s="139" t="s">
        <v>830</v>
      </c>
    </row>
    <row r="24" spans="1:16">
      <c r="A24" s="116" t="s">
        <v>809</v>
      </c>
      <c r="B24" s="116"/>
      <c r="C24" s="116"/>
      <c r="D24" s="116"/>
      <c r="E24" s="116"/>
      <c r="F24" s="116"/>
      <c r="G24" s="138">
        <v>0</v>
      </c>
      <c r="H24" s="119"/>
      <c r="I24" s="138">
        <v>0</v>
      </c>
      <c r="J24" s="119"/>
      <c r="K24" s="105"/>
      <c r="L24" s="105"/>
      <c r="M24" s="105"/>
      <c r="N24" s="105"/>
      <c r="O24" s="105"/>
    </row>
    <row r="25" spans="1:16">
      <c r="A25" s="116" t="s">
        <v>15</v>
      </c>
      <c r="B25" s="116"/>
      <c r="C25" s="116"/>
      <c r="D25" s="116"/>
      <c r="E25" s="116"/>
      <c r="F25" s="116"/>
      <c r="G25" s="119">
        <f>1580+1200</f>
        <v>2780</v>
      </c>
      <c r="H25" s="119"/>
      <c r="I25" s="119">
        <f>1580+1200</f>
        <v>2780</v>
      </c>
      <c r="J25" s="119"/>
      <c r="K25" s="105"/>
      <c r="L25" s="105"/>
      <c r="M25" s="105"/>
      <c r="N25" s="105"/>
      <c r="O25" s="105"/>
    </row>
    <row r="26" spans="1:16">
      <c r="A26" s="116" t="s">
        <v>17</v>
      </c>
      <c r="B26" s="116"/>
      <c r="C26" s="116"/>
      <c r="D26" s="116"/>
      <c r="E26" s="116"/>
      <c r="F26" s="116"/>
      <c r="G26" s="136">
        <v>0</v>
      </c>
      <c r="H26" s="119"/>
      <c r="I26" s="136">
        <v>0</v>
      </c>
      <c r="J26" s="119"/>
      <c r="K26" s="105"/>
      <c r="L26" s="105"/>
      <c r="M26" s="105"/>
      <c r="N26" s="105"/>
      <c r="O26" s="105"/>
      <c r="P26" t="s">
        <v>829</v>
      </c>
    </row>
    <row r="27" spans="1:16">
      <c r="A27" s="108" t="s">
        <v>18</v>
      </c>
      <c r="B27" s="108"/>
      <c r="C27" s="108"/>
      <c r="D27" s="108"/>
      <c r="E27" s="108"/>
      <c r="F27" s="108"/>
      <c r="G27" s="110"/>
      <c r="H27" s="110">
        <f>SUM(G28)</f>
        <v>2900</v>
      </c>
      <c r="I27" s="110"/>
      <c r="J27" s="110">
        <f>SUM(I28)</f>
        <v>2900</v>
      </c>
      <c r="K27" s="105"/>
      <c r="L27" s="105"/>
      <c r="M27" s="105"/>
      <c r="N27" s="105"/>
      <c r="O27" s="105"/>
    </row>
    <row r="28" spans="1:16">
      <c r="A28" s="116" t="s">
        <v>18</v>
      </c>
      <c r="B28" s="116"/>
      <c r="C28" s="116"/>
      <c r="D28" s="116"/>
      <c r="E28" s="116"/>
      <c r="F28" s="116"/>
      <c r="G28" s="119">
        <v>2900</v>
      </c>
      <c r="H28" s="119"/>
      <c r="I28" s="119">
        <v>2900</v>
      </c>
      <c r="J28" s="119"/>
      <c r="K28" s="105"/>
      <c r="L28" s="105"/>
      <c r="M28" s="105"/>
      <c r="N28" s="105"/>
      <c r="O28" s="105"/>
    </row>
    <row r="29" spans="1:16">
      <c r="A29" s="108" t="s">
        <v>19</v>
      </c>
      <c r="B29" s="108"/>
      <c r="C29" s="108"/>
      <c r="D29" s="108"/>
      <c r="E29" s="108"/>
      <c r="F29" s="108"/>
      <c r="G29" s="110"/>
      <c r="H29" s="110">
        <f>SUM(G30)</f>
        <v>25865</v>
      </c>
      <c r="I29" s="110"/>
      <c r="J29" s="110">
        <f>SUM(I30)</f>
        <v>25865</v>
      </c>
      <c r="K29" s="105"/>
      <c r="L29" s="105"/>
      <c r="M29" s="105"/>
      <c r="N29" s="105"/>
      <c r="O29" s="105"/>
    </row>
    <row r="30" spans="1:16">
      <c r="A30" s="116" t="s">
        <v>79</v>
      </c>
      <c r="B30" s="116"/>
      <c r="C30" s="116"/>
      <c r="D30" s="116"/>
      <c r="E30" s="116"/>
      <c r="F30" s="116"/>
      <c r="G30" s="119">
        <v>25865</v>
      </c>
      <c r="H30" s="119"/>
      <c r="I30" s="119">
        <v>25865</v>
      </c>
      <c r="J30" s="119"/>
      <c r="K30" s="116"/>
      <c r="L30" s="116"/>
      <c r="M30" s="116"/>
      <c r="N30" s="116"/>
      <c r="O30" s="116"/>
    </row>
    <row r="31" spans="1:16">
      <c r="A31" s="108" t="s">
        <v>105</v>
      </c>
      <c r="B31" s="116"/>
      <c r="C31" s="116"/>
      <c r="D31" s="116"/>
      <c r="E31" s="116"/>
      <c r="F31" s="116"/>
      <c r="G31" s="119"/>
      <c r="H31" s="110">
        <v>134704</v>
      </c>
      <c r="I31" s="119"/>
      <c r="J31" s="110">
        <f>+H31*1.02</f>
        <v>137398.08000000002</v>
      </c>
      <c r="K31" s="116"/>
      <c r="L31" s="116"/>
      <c r="M31" s="116"/>
      <c r="N31" s="116"/>
      <c r="O31" s="116"/>
      <c r="P31" t="s">
        <v>831</v>
      </c>
    </row>
    <row r="32" spans="1:16">
      <c r="A32" s="108" t="s">
        <v>20</v>
      </c>
      <c r="B32" s="108"/>
      <c r="C32" s="108"/>
      <c r="D32" s="108"/>
      <c r="E32" s="108"/>
      <c r="F32" s="108"/>
      <c r="G32" s="110"/>
      <c r="H32" s="110">
        <v>400</v>
      </c>
      <c r="I32" s="110"/>
      <c r="J32" s="110">
        <v>400</v>
      </c>
      <c r="K32" s="108"/>
      <c r="L32" s="108"/>
      <c r="M32" s="108"/>
      <c r="N32" s="108"/>
      <c r="O32" s="108"/>
    </row>
    <row r="33" spans="1:17">
      <c r="A33" s="108" t="s">
        <v>21</v>
      </c>
      <c r="B33" s="108"/>
      <c r="C33" s="108"/>
      <c r="D33" s="108"/>
      <c r="E33" s="108"/>
      <c r="F33" s="108"/>
      <c r="G33" s="112"/>
      <c r="H33" s="137">
        <v>0</v>
      </c>
      <c r="I33" s="112"/>
      <c r="J33" s="137">
        <v>0</v>
      </c>
      <c r="K33" s="108"/>
      <c r="L33" s="108"/>
      <c r="M33" s="108"/>
      <c r="N33" s="108"/>
      <c r="O33" s="108"/>
    </row>
    <row r="34" spans="1:17">
      <c r="A34" s="108"/>
      <c r="B34" s="108"/>
      <c r="C34" s="108"/>
      <c r="D34" s="108"/>
      <c r="E34" s="113" t="s">
        <v>22</v>
      </c>
      <c r="F34" s="108"/>
      <c r="G34" s="110"/>
      <c r="H34" s="110">
        <f>SUM(H14:H33)</f>
        <v>174124</v>
      </c>
      <c r="I34" s="110"/>
      <c r="J34" s="110">
        <f>SUM(J14:J33)</f>
        <v>175813.08000000002</v>
      </c>
      <c r="K34" s="108"/>
      <c r="L34" s="108"/>
      <c r="M34" s="108"/>
      <c r="N34" s="108"/>
      <c r="O34" s="108"/>
    </row>
    <row r="35" spans="1:17">
      <c r="A35" s="105"/>
      <c r="B35" s="105"/>
      <c r="C35" s="105"/>
      <c r="D35" s="105"/>
      <c r="E35" s="105"/>
      <c r="F35" s="105"/>
      <c r="G35" s="115"/>
      <c r="H35" s="115"/>
      <c r="I35" s="115"/>
      <c r="J35" s="115"/>
      <c r="K35" s="105"/>
      <c r="L35" s="105"/>
      <c r="M35" s="105"/>
      <c r="N35" s="105"/>
      <c r="O35" s="105"/>
    </row>
    <row r="36" spans="1:17">
      <c r="A36" s="108"/>
      <c r="B36" s="108"/>
      <c r="C36" s="108"/>
      <c r="D36" s="108"/>
      <c r="E36" s="113" t="s">
        <v>23</v>
      </c>
      <c r="F36" s="108"/>
      <c r="G36" s="110"/>
      <c r="H36" s="121">
        <f>+H34+H12</f>
        <v>184295</v>
      </c>
      <c r="I36" s="110"/>
      <c r="J36" s="121">
        <f>+J34+J12</f>
        <v>185984.08000000002</v>
      </c>
      <c r="K36" s="108"/>
      <c r="L36" s="108"/>
      <c r="M36" s="108"/>
      <c r="N36" s="108"/>
      <c r="O36" s="108" t="s">
        <v>82</v>
      </c>
      <c r="P36" s="141">
        <v>42764</v>
      </c>
      <c r="Q36" t="s">
        <v>832</v>
      </c>
    </row>
    <row r="37" spans="1:17">
      <c r="A37" s="105"/>
      <c r="B37" s="105"/>
      <c r="C37" s="105"/>
      <c r="D37" s="105"/>
      <c r="E37" s="105"/>
      <c r="F37" s="105"/>
      <c r="G37" s="115"/>
      <c r="H37" s="115"/>
      <c r="I37" s="115"/>
      <c r="J37" s="115"/>
      <c r="K37" s="105"/>
      <c r="L37" s="105"/>
      <c r="M37" s="105"/>
      <c r="N37" s="105"/>
      <c r="O37" s="105"/>
    </row>
    <row r="38" spans="1:17">
      <c r="A38" s="105"/>
      <c r="B38" s="105"/>
      <c r="C38" s="105"/>
      <c r="D38" s="105"/>
      <c r="E38" s="105"/>
      <c r="F38" s="105"/>
      <c r="G38" s="115"/>
      <c r="H38" s="115"/>
      <c r="I38" s="115"/>
      <c r="J38" s="115"/>
      <c r="K38" s="105"/>
      <c r="L38" s="105"/>
      <c r="M38" s="105"/>
      <c r="N38" s="105"/>
      <c r="O38" s="105"/>
    </row>
    <row r="39" spans="1:17">
      <c r="A39" s="108" t="s">
        <v>24</v>
      </c>
      <c r="B39" s="108"/>
      <c r="C39" s="108"/>
      <c r="D39" s="108"/>
      <c r="E39" s="108"/>
      <c r="F39" s="108"/>
      <c r="G39" s="110"/>
      <c r="H39" s="110">
        <v>-14600</v>
      </c>
      <c r="I39" s="110"/>
      <c r="J39" s="110">
        <v>-14600</v>
      </c>
      <c r="K39" s="108"/>
      <c r="L39" s="108"/>
      <c r="M39" s="108"/>
      <c r="N39" s="108"/>
      <c r="O39" s="108"/>
    </row>
    <row r="40" spans="1:17">
      <c r="A40" s="116" t="s">
        <v>81</v>
      </c>
      <c r="B40" s="116"/>
      <c r="C40" s="116"/>
      <c r="D40" s="116"/>
      <c r="E40" s="116"/>
      <c r="F40" s="116"/>
      <c r="G40" s="119">
        <v>-13760</v>
      </c>
      <c r="H40" s="119"/>
      <c r="I40" s="119">
        <v>-13760</v>
      </c>
      <c r="J40" s="119"/>
      <c r="K40" s="116"/>
      <c r="L40" s="116"/>
      <c r="M40" s="116"/>
      <c r="N40" s="116"/>
      <c r="O40" s="116"/>
    </row>
    <row r="41" spans="1:17">
      <c r="A41" s="108" t="s">
        <v>25</v>
      </c>
      <c r="B41" s="108"/>
      <c r="C41" s="108"/>
      <c r="D41" s="108"/>
      <c r="E41" s="108"/>
      <c r="F41" s="108"/>
      <c r="G41" s="110"/>
      <c r="H41" s="110">
        <f>SUM(G42:G45)</f>
        <v>-161724</v>
      </c>
      <c r="I41" s="110"/>
      <c r="J41" s="110">
        <f>+H41*1.075</f>
        <v>-173853.3</v>
      </c>
      <c r="K41" s="108"/>
      <c r="L41" s="108" t="s">
        <v>82</v>
      </c>
      <c r="M41" s="108">
        <f>+H41*1.075</f>
        <v>-173853.3</v>
      </c>
      <c r="N41" s="108"/>
      <c r="O41" s="108"/>
    </row>
    <row r="42" spans="1:17">
      <c r="A42" s="116" t="s">
        <v>26</v>
      </c>
      <c r="B42" s="116"/>
      <c r="C42" s="116"/>
      <c r="D42" s="116"/>
      <c r="E42" s="122" t="s">
        <v>57</v>
      </c>
      <c r="F42" s="116"/>
      <c r="G42" s="119">
        <v>-21024</v>
      </c>
      <c r="H42" s="119"/>
      <c r="I42" s="119">
        <f>+J41*0.13</f>
        <v>-22600.929</v>
      </c>
      <c r="J42" s="119"/>
      <c r="K42" s="116"/>
      <c r="L42" s="116"/>
      <c r="M42" s="130"/>
      <c r="N42" s="116"/>
      <c r="O42" s="116"/>
    </row>
    <row r="43" spans="1:17">
      <c r="A43" s="116" t="s">
        <v>27</v>
      </c>
      <c r="B43" s="116"/>
      <c r="C43" s="116"/>
      <c r="D43" s="116"/>
      <c r="E43" s="122" t="s">
        <v>58</v>
      </c>
      <c r="F43" s="116"/>
      <c r="G43" s="119">
        <v>-53369</v>
      </c>
      <c r="H43" s="119"/>
      <c r="I43" s="119">
        <f>+J41*0.33</f>
        <v>-57371.589</v>
      </c>
      <c r="J43" s="119"/>
      <c r="K43" s="116"/>
      <c r="L43" s="116"/>
      <c r="M43" s="130"/>
      <c r="N43" s="116"/>
      <c r="O43" s="116"/>
    </row>
    <row r="44" spans="1:17">
      <c r="A44" s="116" t="s">
        <v>28</v>
      </c>
      <c r="B44" s="116"/>
      <c r="C44" s="116"/>
      <c r="D44" s="116"/>
      <c r="E44" s="122" t="s">
        <v>58</v>
      </c>
      <c r="F44" s="116"/>
      <c r="G44" s="119">
        <v>-53369</v>
      </c>
      <c r="H44" s="119"/>
      <c r="I44" s="119">
        <f>+J41*0.33</f>
        <v>-57371.589</v>
      </c>
      <c r="J44" s="119"/>
      <c r="K44" s="116" t="s">
        <v>82</v>
      </c>
      <c r="L44" s="116"/>
      <c r="M44" s="130"/>
      <c r="N44" s="116"/>
      <c r="O44" s="116"/>
    </row>
    <row r="45" spans="1:17">
      <c r="A45" s="116" t="s">
        <v>29</v>
      </c>
      <c r="B45" s="116"/>
      <c r="C45" s="116"/>
      <c r="D45" s="116"/>
      <c r="E45" s="122" t="s">
        <v>59</v>
      </c>
      <c r="F45" s="116"/>
      <c r="G45" s="119">
        <v>-33962</v>
      </c>
      <c r="H45" s="119"/>
      <c r="I45" s="119">
        <f>+J41*0.21</f>
        <v>-36509.192999999999</v>
      </c>
      <c r="J45" s="119"/>
      <c r="K45" s="116"/>
      <c r="L45" s="116"/>
      <c r="M45" s="130"/>
      <c r="N45" s="116"/>
      <c r="O45" s="116"/>
    </row>
    <row r="46" spans="1:17">
      <c r="A46" s="108" t="s">
        <v>30</v>
      </c>
      <c r="B46" s="108"/>
      <c r="C46" s="108"/>
      <c r="D46" s="108"/>
      <c r="E46" s="108"/>
      <c r="F46" s="108"/>
      <c r="G46" s="110" t="s">
        <v>82</v>
      </c>
      <c r="H46" s="110">
        <v>-283</v>
      </c>
      <c r="I46" s="110" t="s">
        <v>82</v>
      </c>
      <c r="J46" s="110">
        <v>-283</v>
      </c>
      <c r="K46" s="105"/>
      <c r="L46" s="105"/>
      <c r="M46" s="131"/>
      <c r="N46" s="105"/>
      <c r="O46" s="105"/>
    </row>
    <row r="47" spans="1:17">
      <c r="A47" s="116"/>
      <c r="B47" s="105"/>
      <c r="C47" s="105"/>
      <c r="D47" s="105"/>
      <c r="E47" s="105"/>
      <c r="F47" s="105"/>
      <c r="G47" s="115"/>
      <c r="H47" s="115"/>
      <c r="I47" s="115"/>
      <c r="J47" s="115"/>
      <c r="K47" s="105"/>
      <c r="L47" s="105"/>
      <c r="M47" s="105"/>
      <c r="N47" s="105"/>
      <c r="O47" s="105"/>
    </row>
    <row r="48" spans="1:17">
      <c r="A48" s="123"/>
      <c r="B48" s="108"/>
      <c r="C48" s="108"/>
      <c r="D48" s="108"/>
      <c r="E48" s="113" t="s">
        <v>31</v>
      </c>
      <c r="F48" s="108"/>
      <c r="G48" s="121"/>
      <c r="H48" s="121">
        <f>SUM(H39:H46)</f>
        <v>-176607</v>
      </c>
      <c r="I48" s="121"/>
      <c r="J48" s="121">
        <f>SUM(J39:J46)</f>
        <v>-188736.3</v>
      </c>
      <c r="K48" s="105"/>
      <c r="L48" s="105"/>
      <c r="M48" s="105"/>
      <c r="N48" s="105"/>
      <c r="O48" s="105"/>
    </row>
    <row r="49" spans="1:15">
      <c r="A49" s="105"/>
      <c r="B49" s="105"/>
      <c r="C49" s="105"/>
      <c r="D49" s="105"/>
      <c r="E49" s="105"/>
      <c r="F49" s="105"/>
      <c r="G49" s="115"/>
      <c r="H49" s="115"/>
      <c r="I49" s="115"/>
      <c r="J49" s="115"/>
      <c r="K49" s="105"/>
      <c r="L49" s="133"/>
      <c r="M49" s="105"/>
      <c r="N49" s="133"/>
      <c r="O49" s="105"/>
    </row>
    <row r="50" spans="1:15" ht="13.8" thickBot="1">
      <c r="A50" s="108" t="s">
        <v>32</v>
      </c>
      <c r="B50" s="108"/>
      <c r="C50" s="108"/>
      <c r="D50" s="108"/>
      <c r="E50" s="108"/>
      <c r="F50" s="108"/>
      <c r="G50" s="128"/>
      <c r="H50" s="128">
        <f>+H36+H48</f>
        <v>7688</v>
      </c>
      <c r="I50" s="128"/>
      <c r="J50" s="128">
        <f>+J36+J48</f>
        <v>-2752.2199999999721</v>
      </c>
      <c r="K50" s="105"/>
      <c r="L50" s="105"/>
      <c r="M50" s="105"/>
      <c r="N50" s="105"/>
      <c r="O50" s="105"/>
    </row>
    <row r="51" spans="1:15" ht="13.8" thickTop="1">
      <c r="A51" s="105"/>
      <c r="B51" s="105"/>
      <c r="C51" s="105"/>
      <c r="D51" s="105"/>
      <c r="E51" s="105"/>
      <c r="F51" s="105"/>
      <c r="G51" s="115"/>
      <c r="H51" s="115"/>
      <c r="I51" s="115"/>
      <c r="J51" s="115"/>
      <c r="K51" s="105"/>
      <c r="L51" s="105"/>
      <c r="M51" s="105"/>
      <c r="N51" s="105"/>
      <c r="O51" s="105"/>
    </row>
    <row r="52" spans="1:15">
      <c r="A52" s="125" t="s">
        <v>107</v>
      </c>
      <c r="B52" s="125"/>
      <c r="C52" s="125"/>
      <c r="D52" s="125"/>
      <c r="E52" s="125"/>
      <c r="F52" s="125"/>
      <c r="G52" s="129"/>
      <c r="H52" s="129">
        <f>-H50</f>
        <v>-7688</v>
      </c>
      <c r="I52" s="129"/>
      <c r="J52" s="129">
        <f>-J50</f>
        <v>2752.2199999999721</v>
      </c>
      <c r="K52" s="105"/>
      <c r="L52" s="105"/>
      <c r="M52" s="105"/>
      <c r="N52" s="105"/>
      <c r="O52" s="105"/>
    </row>
  </sheetData>
  <mergeCells count="8">
    <mergeCell ref="G7:H7"/>
    <mergeCell ref="I7:J7"/>
    <mergeCell ref="A1:J1"/>
    <mergeCell ref="A3:J3"/>
    <mergeCell ref="G5:H5"/>
    <mergeCell ref="I5:J5"/>
    <mergeCell ref="G6:H6"/>
    <mergeCell ref="I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2"/>
  <sheetViews>
    <sheetView topLeftCell="A30" workbookViewId="0">
      <selection activeCell="J41" sqref="J41"/>
    </sheetView>
  </sheetViews>
  <sheetFormatPr defaultRowHeight="13.2"/>
  <cols>
    <col min="7" max="7" width="9.33203125" bestFit="1" customWidth="1"/>
    <col min="8" max="8" width="11.109375" bestFit="1" customWidth="1"/>
    <col min="9" max="9" width="9.33203125" bestFit="1" customWidth="1"/>
    <col min="10" max="10" width="11.5546875" bestFit="1" customWidth="1"/>
    <col min="12" max="14" width="9.33203125" bestFit="1" customWidth="1"/>
    <col min="16" max="16" width="10.109375" bestFit="1" customWidth="1"/>
  </cols>
  <sheetData>
    <row r="1" spans="1:1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05"/>
      <c r="L1" s="105"/>
      <c r="M1" s="105"/>
      <c r="N1" s="105"/>
      <c r="O1" s="105"/>
    </row>
    <row r="2" spans="1: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>
      <c r="A3" s="148" t="s">
        <v>817</v>
      </c>
      <c r="B3" s="148"/>
      <c r="C3" s="148"/>
      <c r="D3" s="148"/>
      <c r="E3" s="148"/>
      <c r="F3" s="148"/>
      <c r="G3" s="148"/>
      <c r="H3" s="148"/>
      <c r="I3" s="148"/>
      <c r="J3" s="148"/>
      <c r="K3" s="105"/>
      <c r="L3" s="105"/>
      <c r="M3" s="105"/>
      <c r="N3" s="105"/>
      <c r="O3" s="105"/>
    </row>
    <row r="4" spans="1:1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</row>
    <row r="5" spans="1:15">
      <c r="A5" s="105"/>
      <c r="B5" s="105"/>
      <c r="C5" s="105"/>
      <c r="D5" s="105"/>
      <c r="E5" s="105"/>
      <c r="F5" s="105"/>
      <c r="G5" s="149" t="s">
        <v>61</v>
      </c>
      <c r="H5" s="149"/>
      <c r="I5" s="151" t="s">
        <v>833</v>
      </c>
      <c r="J5" s="151"/>
      <c r="K5" s="105"/>
      <c r="L5" s="105"/>
      <c r="M5" s="105"/>
      <c r="N5" s="105"/>
      <c r="O5" s="105"/>
    </row>
    <row r="6" spans="1:15">
      <c r="A6" s="106"/>
      <c r="B6" s="106"/>
      <c r="C6" s="106"/>
      <c r="D6" s="106"/>
      <c r="E6" s="106"/>
      <c r="F6" s="106"/>
      <c r="G6" s="150" t="s">
        <v>818</v>
      </c>
      <c r="H6" s="150"/>
      <c r="I6" s="150" t="s">
        <v>819</v>
      </c>
      <c r="J6" s="150"/>
      <c r="K6" s="105"/>
      <c r="L6" s="105"/>
      <c r="M6" s="105"/>
      <c r="N6" s="105"/>
      <c r="O6" s="105"/>
    </row>
    <row r="7" spans="1:15">
      <c r="A7" s="106"/>
      <c r="B7" s="106"/>
      <c r="C7" s="106"/>
      <c r="D7" s="106"/>
      <c r="E7" s="106"/>
      <c r="F7" s="106"/>
      <c r="G7" s="150" t="s">
        <v>33</v>
      </c>
      <c r="H7" s="150"/>
      <c r="I7" s="150" t="s">
        <v>33</v>
      </c>
      <c r="J7" s="150"/>
      <c r="K7" s="105"/>
      <c r="L7" s="105"/>
      <c r="M7" s="105"/>
      <c r="N7" s="105"/>
      <c r="O7" s="105"/>
    </row>
    <row r="8" spans="1:15">
      <c r="A8" s="105"/>
      <c r="B8" s="105"/>
      <c r="C8" s="105"/>
      <c r="D8" s="105"/>
      <c r="E8" s="105"/>
      <c r="F8" s="105"/>
      <c r="G8" s="107"/>
      <c r="H8" s="107"/>
      <c r="I8" s="127"/>
      <c r="J8" s="127"/>
      <c r="K8" s="105"/>
      <c r="L8" s="105"/>
      <c r="M8" s="105"/>
      <c r="N8" s="105"/>
      <c r="O8" s="105"/>
    </row>
    <row r="9" spans="1:15">
      <c r="A9" s="108" t="s">
        <v>1</v>
      </c>
      <c r="B9" s="108"/>
      <c r="C9" s="108"/>
      <c r="D9" s="108"/>
      <c r="E9" s="108"/>
      <c r="F9" s="108"/>
      <c r="G9" s="110"/>
      <c r="H9" s="142">
        <v>7026</v>
      </c>
      <c r="I9" s="110"/>
      <c r="J9" s="142">
        <v>7026</v>
      </c>
      <c r="K9" s="105"/>
      <c r="L9" s="105"/>
      <c r="M9" s="105"/>
      <c r="N9" s="105"/>
      <c r="O9" s="105"/>
    </row>
    <row r="10" spans="1:15">
      <c r="A10" s="108" t="s">
        <v>2</v>
      </c>
      <c r="B10" s="108"/>
      <c r="C10" s="108"/>
      <c r="D10" s="108"/>
      <c r="E10" s="108"/>
      <c r="F10" s="108"/>
      <c r="G10" s="110"/>
      <c r="H10" s="110">
        <v>1210</v>
      </c>
      <c r="I10" s="110"/>
      <c r="J10" s="110">
        <v>1210</v>
      </c>
      <c r="K10" s="105"/>
      <c r="L10" s="105"/>
      <c r="M10" s="105"/>
      <c r="N10" s="105"/>
      <c r="O10" s="105"/>
    </row>
    <row r="11" spans="1:15">
      <c r="A11" s="108" t="s">
        <v>3</v>
      </c>
      <c r="B11" s="108"/>
      <c r="C11" s="108"/>
      <c r="D11" s="108"/>
      <c r="E11" s="108"/>
      <c r="F11" s="108"/>
      <c r="G11" s="112"/>
      <c r="H11" s="112">
        <v>620</v>
      </c>
      <c r="I11" s="112"/>
      <c r="J11" s="112">
        <v>620</v>
      </c>
      <c r="K11" s="105"/>
      <c r="L11" s="105"/>
      <c r="M11" s="105"/>
      <c r="N11" s="105"/>
      <c r="O11" s="105"/>
    </row>
    <row r="12" spans="1:15">
      <c r="A12" s="108"/>
      <c r="B12" s="108"/>
      <c r="C12" s="108"/>
      <c r="D12" s="108"/>
      <c r="E12" s="113" t="s">
        <v>4</v>
      </c>
      <c r="F12" s="108"/>
      <c r="G12" s="110"/>
      <c r="H12" s="110">
        <f>SUM(H9:H11)</f>
        <v>8856</v>
      </c>
      <c r="I12" s="110"/>
      <c r="J12" s="110">
        <f>SUM(J9:J11)</f>
        <v>8856</v>
      </c>
      <c r="K12" s="105"/>
      <c r="L12" s="105"/>
      <c r="M12" s="105"/>
      <c r="N12" s="105"/>
      <c r="O12" s="105"/>
    </row>
    <row r="13" spans="1:15">
      <c r="A13" s="105"/>
      <c r="B13" s="105"/>
      <c r="C13" s="105"/>
      <c r="D13" s="105"/>
      <c r="E13" s="105"/>
      <c r="F13" s="105"/>
      <c r="G13" s="115"/>
      <c r="H13" s="115"/>
      <c r="I13" s="115"/>
      <c r="J13" s="115"/>
      <c r="K13" s="105"/>
      <c r="L13" s="105"/>
      <c r="M13" s="105"/>
      <c r="N13" s="105"/>
      <c r="O13" s="105"/>
    </row>
    <row r="14" spans="1:15">
      <c r="A14" s="108" t="s">
        <v>5</v>
      </c>
      <c r="B14" s="108"/>
      <c r="C14" s="108"/>
      <c r="D14" s="108"/>
      <c r="E14" s="108"/>
      <c r="F14" s="108"/>
      <c r="G14" s="110"/>
      <c r="H14" s="110">
        <f>SUM(G15)</f>
        <v>1005</v>
      </c>
      <c r="I14" s="110"/>
      <c r="J14" s="110">
        <f>SUM(I15)</f>
        <v>0</v>
      </c>
      <c r="K14" s="105"/>
      <c r="L14" s="105"/>
      <c r="M14" s="105"/>
      <c r="N14" s="105"/>
      <c r="O14" s="105"/>
    </row>
    <row r="15" spans="1:15">
      <c r="A15" s="116" t="s">
        <v>110</v>
      </c>
      <c r="B15" s="116"/>
      <c r="C15" s="116"/>
      <c r="D15" s="116"/>
      <c r="E15" s="117"/>
      <c r="F15" s="116"/>
      <c r="G15" s="119">
        <v>1005</v>
      </c>
      <c r="H15" s="119" t="s">
        <v>82</v>
      </c>
      <c r="I15" s="119">
        <v>0</v>
      </c>
      <c r="J15" s="119" t="s">
        <v>82</v>
      </c>
      <c r="K15" s="105"/>
      <c r="L15" s="105"/>
      <c r="M15" s="105"/>
      <c r="N15" s="105"/>
      <c r="O15" s="105"/>
    </row>
    <row r="16" spans="1:15">
      <c r="A16" s="108" t="s">
        <v>6</v>
      </c>
      <c r="B16" s="108"/>
      <c r="C16" s="108"/>
      <c r="D16" s="108"/>
      <c r="E16" s="108"/>
      <c r="F16" s="108"/>
      <c r="G16" s="110"/>
      <c r="H16" s="110">
        <f>SUM(G17:G26)</f>
        <v>9450</v>
      </c>
      <c r="I16" s="110"/>
      <c r="J16" s="110">
        <f>SUM(I17:I26)</f>
        <v>6950</v>
      </c>
      <c r="K16" s="105"/>
      <c r="L16" s="105"/>
      <c r="M16" s="105"/>
      <c r="N16" s="105"/>
      <c r="O16" s="105"/>
    </row>
    <row r="17" spans="1:16">
      <c r="A17" s="116" t="s">
        <v>7</v>
      </c>
      <c r="B17" s="116"/>
      <c r="C17" s="116"/>
      <c r="D17" s="116"/>
      <c r="E17" s="116"/>
      <c r="F17" s="116"/>
      <c r="G17" s="119">
        <v>610</v>
      </c>
      <c r="H17" s="119"/>
      <c r="I17" s="119">
        <v>610</v>
      </c>
      <c r="J17" s="119"/>
      <c r="K17" s="105"/>
      <c r="L17" s="105"/>
      <c r="M17" s="105"/>
      <c r="N17" s="105"/>
      <c r="O17" s="105"/>
    </row>
    <row r="18" spans="1:16">
      <c r="A18" s="116" t="s">
        <v>8</v>
      </c>
      <c r="B18" s="116"/>
      <c r="C18" s="116"/>
      <c r="D18" s="116"/>
      <c r="E18" s="116"/>
      <c r="F18" s="116"/>
      <c r="G18" s="119">
        <v>130</v>
      </c>
      <c r="H18" s="119"/>
      <c r="I18" s="119">
        <v>130</v>
      </c>
      <c r="J18" s="119"/>
      <c r="K18" s="105"/>
      <c r="L18" s="105"/>
      <c r="M18" s="105"/>
      <c r="N18" s="105"/>
      <c r="O18" s="105"/>
    </row>
    <row r="19" spans="1:16">
      <c r="A19" s="116" t="s">
        <v>9</v>
      </c>
      <c r="B19" s="116"/>
      <c r="C19" s="116"/>
      <c r="D19" s="116"/>
      <c r="E19" s="116"/>
      <c r="F19" s="116"/>
      <c r="G19" s="119">
        <v>500</v>
      </c>
      <c r="H19" s="119"/>
      <c r="I19" s="119">
        <v>500</v>
      </c>
      <c r="J19" s="119"/>
      <c r="K19" s="105"/>
      <c r="L19" s="105"/>
      <c r="M19" s="105"/>
      <c r="N19" s="105"/>
      <c r="O19" s="105"/>
    </row>
    <row r="20" spans="1:16">
      <c r="A20" s="116" t="s">
        <v>10</v>
      </c>
      <c r="B20" s="116"/>
      <c r="C20" s="116"/>
      <c r="D20" s="116"/>
      <c r="E20" s="116"/>
      <c r="F20" s="116"/>
      <c r="G20" s="119">
        <v>510</v>
      </c>
      <c r="H20" s="119"/>
      <c r="I20" s="119">
        <v>510</v>
      </c>
      <c r="J20" s="119"/>
      <c r="K20" s="105"/>
      <c r="L20" s="105"/>
      <c r="M20" s="105"/>
      <c r="N20" s="105"/>
      <c r="O20" s="105"/>
    </row>
    <row r="21" spans="1:16">
      <c r="A21" s="116" t="s">
        <v>108</v>
      </c>
      <c r="B21" s="116"/>
      <c r="C21" s="116"/>
      <c r="D21" s="116"/>
      <c r="E21" s="116"/>
      <c r="F21" s="116"/>
      <c r="G21" s="119">
        <v>4500</v>
      </c>
      <c r="H21" s="119"/>
      <c r="I21" s="119">
        <v>2000</v>
      </c>
      <c r="J21" s="119"/>
      <c r="K21" s="105"/>
      <c r="L21" s="105"/>
      <c r="M21" s="105"/>
      <c r="N21" s="105"/>
      <c r="O21" s="105"/>
    </row>
    <row r="22" spans="1:16">
      <c r="A22" s="116" t="s">
        <v>12</v>
      </c>
      <c r="B22" s="116"/>
      <c r="C22" s="116"/>
      <c r="D22" s="116"/>
      <c r="E22" s="116"/>
      <c r="F22" s="116"/>
      <c r="G22" s="119">
        <v>50</v>
      </c>
      <c r="H22" s="119"/>
      <c r="I22" s="119">
        <v>50</v>
      </c>
      <c r="J22" s="119"/>
      <c r="K22" s="105"/>
      <c r="L22" s="105"/>
      <c r="M22" s="105"/>
      <c r="N22" s="105"/>
      <c r="O22" s="105"/>
      <c r="P22" s="77" t="s">
        <v>82</v>
      </c>
    </row>
    <row r="23" spans="1:16">
      <c r="A23" s="116" t="s">
        <v>13</v>
      </c>
      <c r="B23" s="116"/>
      <c r="C23" s="116"/>
      <c r="D23" s="116"/>
      <c r="E23" s="116"/>
      <c r="F23" s="116"/>
      <c r="G23" s="119">
        <v>170</v>
      </c>
      <c r="H23" s="119"/>
      <c r="I23" s="119">
        <v>170</v>
      </c>
      <c r="J23" s="119"/>
      <c r="K23" s="105"/>
      <c r="L23" s="105"/>
      <c r="M23" s="105"/>
      <c r="N23" s="105"/>
      <c r="O23" s="105"/>
      <c r="P23" s="77" t="s">
        <v>82</v>
      </c>
    </row>
    <row r="24" spans="1:16">
      <c r="A24" s="116" t="s">
        <v>809</v>
      </c>
      <c r="B24" s="116"/>
      <c r="C24" s="116"/>
      <c r="D24" s="116"/>
      <c r="E24" s="116"/>
      <c r="F24" s="116"/>
      <c r="G24" s="119">
        <v>1400</v>
      </c>
      <c r="H24" s="119"/>
      <c r="I24" s="119">
        <v>1400</v>
      </c>
      <c r="J24" s="119"/>
      <c r="K24" s="105"/>
      <c r="L24" s="105"/>
      <c r="M24" s="105"/>
      <c r="N24" s="105"/>
      <c r="O24" s="105"/>
    </row>
    <row r="25" spans="1:16">
      <c r="A25" s="116" t="s">
        <v>15</v>
      </c>
      <c r="B25" s="116"/>
      <c r="C25" s="116"/>
      <c r="D25" s="116"/>
      <c r="E25" s="116"/>
      <c r="F25" s="116"/>
      <c r="G25" s="119">
        <v>1580</v>
      </c>
      <c r="H25" s="119"/>
      <c r="I25" s="119">
        <v>1580</v>
      </c>
      <c r="J25" s="119"/>
      <c r="K25" s="105"/>
      <c r="L25" s="105"/>
      <c r="M25" s="105"/>
      <c r="N25" s="105"/>
      <c r="O25" s="105"/>
    </row>
    <row r="26" spans="1:16">
      <c r="A26" s="116" t="s">
        <v>17</v>
      </c>
      <c r="B26" s="116"/>
      <c r="C26" s="116"/>
      <c r="D26" s="116"/>
      <c r="E26" s="116"/>
      <c r="F26" s="116"/>
      <c r="G26" s="119">
        <v>0</v>
      </c>
      <c r="H26" s="119"/>
      <c r="I26" s="119">
        <v>0</v>
      </c>
      <c r="J26" s="119"/>
      <c r="K26" s="105"/>
      <c r="L26" s="105"/>
      <c r="M26" s="105"/>
      <c r="N26" s="105"/>
      <c r="O26" s="105"/>
    </row>
    <row r="27" spans="1:16">
      <c r="A27" s="108" t="s">
        <v>18</v>
      </c>
      <c r="B27" s="108"/>
      <c r="C27" s="108"/>
      <c r="D27" s="108"/>
      <c r="E27" s="108"/>
      <c r="F27" s="108"/>
      <c r="G27" s="110"/>
      <c r="H27" s="110">
        <f>SUM(G28)</f>
        <v>2900</v>
      </c>
      <c r="I27" s="110"/>
      <c r="J27" s="110">
        <f>SUM(I28)</f>
        <v>2900</v>
      </c>
      <c r="K27" s="105"/>
      <c r="L27" s="105"/>
      <c r="M27" s="105"/>
      <c r="N27" s="105"/>
      <c r="O27" s="105"/>
    </row>
    <row r="28" spans="1:16">
      <c r="A28" s="116" t="s">
        <v>18</v>
      </c>
      <c r="B28" s="116"/>
      <c r="C28" s="116"/>
      <c r="D28" s="116"/>
      <c r="E28" s="116"/>
      <c r="F28" s="116"/>
      <c r="G28" s="119">
        <v>2900</v>
      </c>
      <c r="H28" s="119"/>
      <c r="I28" s="119">
        <v>2900</v>
      </c>
      <c r="J28" s="119"/>
      <c r="K28" s="105"/>
      <c r="L28" s="105"/>
      <c r="M28" s="105"/>
      <c r="N28" s="105"/>
      <c r="O28" s="105"/>
    </row>
    <row r="29" spans="1:16">
      <c r="A29" s="108" t="s">
        <v>19</v>
      </c>
      <c r="B29" s="108"/>
      <c r="C29" s="108"/>
      <c r="D29" s="108"/>
      <c r="E29" s="108"/>
      <c r="F29" s="108"/>
      <c r="G29" s="110"/>
      <c r="H29" s="110">
        <f>SUM(G30)</f>
        <v>25846</v>
      </c>
      <c r="I29" s="110"/>
      <c r="J29" s="110">
        <f>SUM(I30)</f>
        <v>25846</v>
      </c>
      <c r="K29" s="105"/>
      <c r="L29" s="105"/>
      <c r="M29" s="105"/>
      <c r="N29" s="105"/>
      <c r="O29" s="105"/>
    </row>
    <row r="30" spans="1:16">
      <c r="A30" s="116" t="s">
        <v>79</v>
      </c>
      <c r="B30" s="116"/>
      <c r="C30" s="116"/>
      <c r="D30" s="116"/>
      <c r="E30" s="116"/>
      <c r="F30" s="116"/>
      <c r="G30" s="119">
        <v>25846</v>
      </c>
      <c r="H30" s="119"/>
      <c r="I30" s="119">
        <v>25846</v>
      </c>
      <c r="J30" s="119"/>
      <c r="K30" s="116"/>
      <c r="L30" s="116"/>
      <c r="M30" s="116"/>
      <c r="N30" s="116"/>
      <c r="O30" s="116"/>
    </row>
    <row r="31" spans="1:16">
      <c r="A31" s="108" t="s">
        <v>105</v>
      </c>
      <c r="B31" s="116"/>
      <c r="C31" s="116"/>
      <c r="D31" s="116"/>
      <c r="E31" s="116"/>
      <c r="F31" s="116"/>
      <c r="G31" s="119"/>
      <c r="H31" s="110">
        <v>134704</v>
      </c>
      <c r="I31" s="119"/>
      <c r="J31" s="110">
        <v>137129</v>
      </c>
      <c r="K31" s="116"/>
      <c r="L31" s="116"/>
      <c r="M31" s="116"/>
      <c r="N31" s="116"/>
      <c r="O31" s="116"/>
    </row>
    <row r="32" spans="1:16">
      <c r="A32" s="108" t="s">
        <v>20</v>
      </c>
      <c r="B32" s="108"/>
      <c r="C32" s="108"/>
      <c r="D32" s="108"/>
      <c r="E32" s="108"/>
      <c r="F32" s="108"/>
      <c r="G32" s="110"/>
      <c r="H32" s="110">
        <v>400</v>
      </c>
      <c r="I32" s="110"/>
      <c r="J32" s="110">
        <v>400</v>
      </c>
      <c r="K32" s="108"/>
      <c r="L32" s="108"/>
      <c r="M32" s="108"/>
      <c r="N32" s="108"/>
      <c r="O32" s="108"/>
    </row>
    <row r="33" spans="1:17">
      <c r="A33" s="108" t="s">
        <v>21</v>
      </c>
      <c r="B33" s="108"/>
      <c r="C33" s="108"/>
      <c r="D33" s="108"/>
      <c r="E33" s="108"/>
      <c r="F33" s="108"/>
      <c r="G33" s="112"/>
      <c r="H33" s="112">
        <v>112</v>
      </c>
      <c r="I33" s="112"/>
      <c r="J33" s="112">
        <v>112</v>
      </c>
      <c r="K33" s="108"/>
      <c r="L33" s="108"/>
      <c r="M33" s="108"/>
      <c r="N33" s="108"/>
      <c r="O33" s="108"/>
    </row>
    <row r="34" spans="1:17">
      <c r="A34" s="108"/>
      <c r="B34" s="108"/>
      <c r="C34" s="108"/>
      <c r="D34" s="108"/>
      <c r="E34" s="113" t="s">
        <v>22</v>
      </c>
      <c r="F34" s="108"/>
      <c r="G34" s="110"/>
      <c r="H34" s="110">
        <f>SUM(H14:H33)</f>
        <v>174417</v>
      </c>
      <c r="I34" s="110"/>
      <c r="J34" s="110">
        <f>SUM(J14:J33)</f>
        <v>173337</v>
      </c>
      <c r="K34" s="108"/>
      <c r="L34" s="108"/>
      <c r="M34" s="108"/>
      <c r="N34" s="108"/>
      <c r="O34" s="108"/>
    </row>
    <row r="35" spans="1:17">
      <c r="A35" s="105"/>
      <c r="B35" s="105"/>
      <c r="C35" s="105"/>
      <c r="D35" s="105"/>
      <c r="E35" s="105"/>
      <c r="F35" s="105"/>
      <c r="G35" s="115"/>
      <c r="H35" s="115"/>
      <c r="I35" s="115"/>
      <c r="J35" s="115"/>
      <c r="K35" s="105"/>
      <c r="L35" s="105"/>
      <c r="M35" s="105"/>
      <c r="N35" s="105"/>
      <c r="O35" s="105"/>
    </row>
    <row r="36" spans="1:17">
      <c r="A36" s="108"/>
      <c r="B36" s="108"/>
      <c r="C36" s="108"/>
      <c r="D36" s="108"/>
      <c r="E36" s="113" t="s">
        <v>23</v>
      </c>
      <c r="F36" s="108"/>
      <c r="G36" s="110"/>
      <c r="H36" s="121">
        <f>+H34+H12</f>
        <v>183273</v>
      </c>
      <c r="I36" s="110"/>
      <c r="J36" s="121">
        <f>+J34+J12</f>
        <v>182193</v>
      </c>
      <c r="K36" s="108"/>
      <c r="L36" s="108"/>
      <c r="M36" s="108"/>
      <c r="N36" s="108"/>
      <c r="O36" s="108" t="s">
        <v>82</v>
      </c>
      <c r="P36" s="141" t="s">
        <v>82</v>
      </c>
      <c r="Q36" t="s">
        <v>82</v>
      </c>
    </row>
    <row r="37" spans="1:17">
      <c r="A37" s="105"/>
      <c r="B37" s="105"/>
      <c r="C37" s="105"/>
      <c r="D37" s="105"/>
      <c r="E37" s="105"/>
      <c r="F37" s="105"/>
      <c r="G37" s="115"/>
      <c r="H37" s="115"/>
      <c r="I37" s="115"/>
      <c r="J37" s="115"/>
      <c r="K37" s="105"/>
      <c r="L37" s="105"/>
      <c r="M37" s="105"/>
      <c r="N37" s="105"/>
      <c r="O37" s="105"/>
    </row>
    <row r="38" spans="1:17">
      <c r="A38" s="105"/>
      <c r="B38" s="105"/>
      <c r="C38" s="105"/>
      <c r="D38" s="105"/>
      <c r="E38" s="105"/>
      <c r="F38" s="105"/>
      <c r="G38" s="115"/>
      <c r="H38" s="115"/>
      <c r="I38" s="115"/>
      <c r="J38" s="115"/>
      <c r="K38" s="105"/>
      <c r="L38" s="105"/>
      <c r="M38" s="105"/>
      <c r="N38" s="105"/>
      <c r="O38" s="105"/>
    </row>
    <row r="39" spans="1:17">
      <c r="A39" s="108" t="s">
        <v>24</v>
      </c>
      <c r="B39" s="108"/>
      <c r="C39" s="108"/>
      <c r="D39" s="108"/>
      <c r="E39" s="108"/>
      <c r="F39" s="108"/>
      <c r="G39" s="110"/>
      <c r="H39" s="110">
        <f>SUM(G40)</f>
        <v>-13600</v>
      </c>
      <c r="I39" s="110"/>
      <c r="J39" s="110">
        <f>SUM(I40)</f>
        <v>-13600</v>
      </c>
      <c r="K39" s="108"/>
      <c r="L39" s="108"/>
      <c r="M39" s="108"/>
      <c r="N39" s="108"/>
      <c r="O39" s="108"/>
    </row>
    <row r="40" spans="1:17">
      <c r="A40" s="116" t="s">
        <v>81</v>
      </c>
      <c r="B40" s="116"/>
      <c r="C40" s="116"/>
      <c r="D40" s="116"/>
      <c r="E40" s="116"/>
      <c r="F40" s="116"/>
      <c r="G40" s="119">
        <v>-13600</v>
      </c>
      <c r="H40" s="119"/>
      <c r="I40" s="119">
        <v>-13600</v>
      </c>
      <c r="J40" s="119"/>
      <c r="K40" s="116"/>
      <c r="L40" s="116"/>
      <c r="M40" s="116"/>
      <c r="N40" s="116"/>
      <c r="O40" s="116"/>
    </row>
    <row r="41" spans="1:17">
      <c r="A41" s="108" t="s">
        <v>25</v>
      </c>
      <c r="B41" s="108"/>
      <c r="C41" s="108"/>
      <c r="D41" s="108"/>
      <c r="E41" s="108"/>
      <c r="F41" s="108"/>
      <c r="G41" s="110"/>
      <c r="H41" s="110">
        <f>SUM(G42:G45)</f>
        <v>-161725</v>
      </c>
      <c r="I41" s="110"/>
      <c r="J41" s="110">
        <f>+H41*1.075</f>
        <v>-173854.375</v>
      </c>
      <c r="K41" s="108"/>
      <c r="L41" s="108" t="s">
        <v>82</v>
      </c>
      <c r="M41" s="108" t="s">
        <v>82</v>
      </c>
      <c r="N41" s="108"/>
      <c r="O41" s="108"/>
    </row>
    <row r="42" spans="1:17">
      <c r="A42" s="116" t="s">
        <v>26</v>
      </c>
      <c r="B42" s="116"/>
      <c r="C42" s="116"/>
      <c r="D42" s="116"/>
      <c r="E42" s="122" t="s">
        <v>57</v>
      </c>
      <c r="F42" s="116"/>
      <c r="G42" s="119">
        <v>-21025</v>
      </c>
      <c r="H42" s="119"/>
      <c r="I42" s="119">
        <f>+J41*0.13</f>
        <v>-22601.068750000002</v>
      </c>
      <c r="J42" s="119"/>
      <c r="K42" s="116"/>
      <c r="L42" s="116"/>
      <c r="M42" s="130"/>
      <c r="N42" s="116"/>
      <c r="O42" s="116"/>
    </row>
    <row r="43" spans="1:17">
      <c r="A43" s="116" t="s">
        <v>27</v>
      </c>
      <c r="B43" s="116"/>
      <c r="C43" s="116"/>
      <c r="D43" s="116"/>
      <c r="E43" s="122" t="s">
        <v>58</v>
      </c>
      <c r="F43" s="116"/>
      <c r="G43" s="119">
        <v>-53369</v>
      </c>
      <c r="H43" s="119"/>
      <c r="I43" s="119">
        <f>+J41*0.33</f>
        <v>-57371.943750000006</v>
      </c>
      <c r="J43" s="119"/>
      <c r="K43" s="116"/>
      <c r="L43" s="116"/>
      <c r="M43" s="130"/>
      <c r="N43" s="116"/>
      <c r="O43" s="116"/>
    </row>
    <row r="44" spans="1:17">
      <c r="A44" s="116" t="s">
        <v>28</v>
      </c>
      <c r="B44" s="116"/>
      <c r="C44" s="116"/>
      <c r="D44" s="116"/>
      <c r="E44" s="122" t="s">
        <v>58</v>
      </c>
      <c r="F44" s="116"/>
      <c r="G44" s="119">
        <v>-53369</v>
      </c>
      <c r="H44" s="119"/>
      <c r="I44" s="119">
        <f>+J41*0.33</f>
        <v>-57371.943750000006</v>
      </c>
      <c r="J44" s="119"/>
      <c r="K44" s="116" t="s">
        <v>82</v>
      </c>
      <c r="L44" s="116"/>
      <c r="M44" s="130"/>
      <c r="N44" s="116"/>
      <c r="O44" s="116"/>
    </row>
    <row r="45" spans="1:17">
      <c r="A45" s="116" t="s">
        <v>29</v>
      </c>
      <c r="B45" s="116"/>
      <c r="C45" s="116"/>
      <c r="D45" s="116"/>
      <c r="E45" s="122" t="s">
        <v>59</v>
      </c>
      <c r="F45" s="116"/>
      <c r="G45" s="119">
        <v>-33962</v>
      </c>
      <c r="H45" s="119"/>
      <c r="I45" s="119">
        <f>+J41*0.21</f>
        <v>-36509.418749999997</v>
      </c>
      <c r="J45" s="119"/>
      <c r="K45" s="116"/>
      <c r="L45" s="116"/>
      <c r="M45" s="130"/>
      <c r="N45" s="116"/>
      <c r="O45" s="116"/>
    </row>
    <row r="46" spans="1:17">
      <c r="A46" s="108" t="s">
        <v>30</v>
      </c>
      <c r="B46" s="108"/>
      <c r="C46" s="108"/>
      <c r="D46" s="108"/>
      <c r="E46" s="108"/>
      <c r="F46" s="108"/>
      <c r="G46" s="110" t="s">
        <v>82</v>
      </c>
      <c r="H46" s="110">
        <v>-283</v>
      </c>
      <c r="I46" s="110" t="s">
        <v>82</v>
      </c>
      <c r="J46" s="110">
        <v>-283</v>
      </c>
      <c r="K46" s="105"/>
      <c r="L46" s="105"/>
      <c r="M46" s="131"/>
      <c r="N46" s="105"/>
      <c r="O46" s="105"/>
    </row>
    <row r="47" spans="1:17">
      <c r="A47" s="116"/>
      <c r="B47" s="105"/>
      <c r="C47" s="105"/>
      <c r="D47" s="105"/>
      <c r="E47" s="105"/>
      <c r="F47" s="105"/>
      <c r="G47" s="115"/>
      <c r="H47" s="115"/>
      <c r="I47" s="115"/>
      <c r="J47" s="115"/>
      <c r="K47" s="105"/>
      <c r="L47" s="105"/>
      <c r="M47" s="105"/>
      <c r="N47" s="105"/>
      <c r="O47" s="105"/>
    </row>
    <row r="48" spans="1:17">
      <c r="A48" s="123"/>
      <c r="B48" s="108"/>
      <c r="C48" s="108"/>
      <c r="D48" s="108"/>
      <c r="E48" s="113" t="s">
        <v>31</v>
      </c>
      <c r="F48" s="108"/>
      <c r="G48" s="121"/>
      <c r="H48" s="121">
        <f>SUM(H39:H46)</f>
        <v>-175608</v>
      </c>
      <c r="I48" s="121"/>
      <c r="J48" s="121">
        <f>SUM(J39:J46)</f>
        <v>-187737.375</v>
      </c>
      <c r="K48" s="105"/>
      <c r="L48" s="105"/>
      <c r="M48" s="105"/>
      <c r="N48" s="105"/>
      <c r="O48" s="105"/>
    </row>
    <row r="49" spans="1:15">
      <c r="A49" s="105"/>
      <c r="B49" s="105"/>
      <c r="C49" s="105"/>
      <c r="D49" s="105"/>
      <c r="E49" s="105"/>
      <c r="F49" s="105"/>
      <c r="G49" s="115"/>
      <c r="H49" s="115"/>
      <c r="I49" s="115"/>
      <c r="J49" s="115"/>
      <c r="K49" s="105"/>
      <c r="L49" s="133"/>
      <c r="M49" s="105"/>
      <c r="N49" s="133"/>
      <c r="O49" s="105"/>
    </row>
    <row r="50" spans="1:15" ht="13.8" thickBot="1">
      <c r="A50" s="108" t="s">
        <v>32</v>
      </c>
      <c r="B50" s="108"/>
      <c r="C50" s="108"/>
      <c r="D50" s="108"/>
      <c r="E50" s="108"/>
      <c r="F50" s="108"/>
      <c r="G50" s="128"/>
      <c r="H50" s="128">
        <f>+H36+H48</f>
        <v>7665</v>
      </c>
      <c r="I50" s="128"/>
      <c r="J50" s="128">
        <f>+J36+J48</f>
        <v>-5544.375</v>
      </c>
      <c r="K50" s="105"/>
      <c r="L50" s="105"/>
      <c r="M50" s="105"/>
      <c r="N50" s="105"/>
      <c r="O50" s="105"/>
    </row>
    <row r="51" spans="1:15" ht="13.8" thickTop="1">
      <c r="A51" s="105"/>
      <c r="B51" s="105"/>
      <c r="C51" s="105"/>
      <c r="D51" s="105"/>
      <c r="E51" s="105"/>
      <c r="F51" s="105"/>
      <c r="G51" s="115"/>
      <c r="H51" s="115"/>
      <c r="I51" s="115"/>
      <c r="J51" s="115"/>
      <c r="K51" s="105"/>
      <c r="L51" s="105"/>
      <c r="M51" s="105"/>
      <c r="N51" s="105"/>
      <c r="O51" s="105"/>
    </row>
    <row r="52" spans="1:15">
      <c r="A52" s="125" t="s">
        <v>107</v>
      </c>
      <c r="B52" s="125"/>
      <c r="C52" s="125"/>
      <c r="D52" s="125"/>
      <c r="E52" s="125"/>
      <c r="F52" s="125"/>
      <c r="G52" s="129"/>
      <c r="H52" s="129">
        <f>-H50</f>
        <v>-7665</v>
      </c>
      <c r="I52" s="129"/>
      <c r="J52" s="129">
        <f>-J50</f>
        <v>5544.375</v>
      </c>
      <c r="K52" s="105"/>
      <c r="L52" s="105"/>
      <c r="M52" s="105"/>
      <c r="N52" s="105"/>
      <c r="O52" s="105"/>
    </row>
  </sheetData>
  <mergeCells count="8">
    <mergeCell ref="G7:H7"/>
    <mergeCell ref="I7:J7"/>
    <mergeCell ref="A1:J1"/>
    <mergeCell ref="A3:J3"/>
    <mergeCell ref="G5:H5"/>
    <mergeCell ref="I5:J5"/>
    <mergeCell ref="G6:H6"/>
    <mergeCell ref="I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8"/>
  <sheetViews>
    <sheetView workbookViewId="0">
      <selection activeCell="G19" sqref="G19"/>
    </sheetView>
  </sheetViews>
  <sheetFormatPr defaultRowHeight="13.2"/>
  <cols>
    <col min="1" max="1" width="32.44140625" customWidth="1"/>
  </cols>
  <sheetData>
    <row r="1" spans="1:3" ht="14.4">
      <c r="A1" s="55" t="s">
        <v>0</v>
      </c>
      <c r="B1" s="55"/>
      <c r="C1" s="55"/>
    </row>
    <row r="2" spans="1:3" ht="14.4">
      <c r="A2" s="55" t="s">
        <v>826</v>
      </c>
      <c r="B2" s="55"/>
      <c r="C2" s="55"/>
    </row>
    <row r="4" spans="1:3" ht="14.4">
      <c r="B4" s="55" t="s">
        <v>818</v>
      </c>
    </row>
    <row r="5" spans="1:3" ht="14.4">
      <c r="A5" s="37"/>
      <c r="B5" s="37" t="s">
        <v>93</v>
      </c>
    </row>
    <row r="6" spans="1:3" ht="14.4">
      <c r="A6" s="56" t="s">
        <v>94</v>
      </c>
    </row>
    <row r="8" spans="1:3">
      <c r="A8" t="s">
        <v>95</v>
      </c>
      <c r="B8" s="76">
        <v>99321</v>
      </c>
    </row>
    <row r="9" spans="1:3">
      <c r="B9" s="57"/>
    </row>
    <row r="10" spans="1:3">
      <c r="A10" t="s">
        <v>96</v>
      </c>
      <c r="B10" s="57">
        <v>5544</v>
      </c>
    </row>
    <row r="11" spans="1:3">
      <c r="B11" s="57"/>
    </row>
    <row r="12" spans="1:3" ht="13.8" thickBot="1">
      <c r="B12" s="58">
        <f>SUM(B8:B10)</f>
        <v>104865</v>
      </c>
    </row>
    <row r="13" spans="1:3">
      <c r="B13" s="57"/>
    </row>
    <row r="14" spans="1:3" ht="14.4">
      <c r="A14" s="56" t="s">
        <v>97</v>
      </c>
      <c r="B14" s="57"/>
    </row>
    <row r="15" spans="1:3">
      <c r="B15" s="57"/>
    </row>
    <row r="16" spans="1:3">
      <c r="A16" t="s">
        <v>98</v>
      </c>
      <c r="B16" s="57">
        <v>0</v>
      </c>
    </row>
    <row r="17" spans="1:2">
      <c r="A17" t="s">
        <v>99</v>
      </c>
      <c r="B17" s="57">
        <v>104865</v>
      </c>
    </row>
    <row r="18" spans="1:2" ht="13.8" thickBot="1">
      <c r="B18" s="58">
        <f>SUM(B16:B17)</f>
        <v>104865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3"/>
  <sheetViews>
    <sheetView tabSelected="1" workbookViewId="0">
      <selection activeCell="C9" sqref="C9"/>
    </sheetView>
  </sheetViews>
  <sheetFormatPr defaultRowHeight="13.2"/>
  <cols>
    <col min="2" max="2" width="32.44140625" customWidth="1"/>
    <col min="3" max="3" width="9.33203125" bestFit="1" customWidth="1"/>
  </cols>
  <sheetData>
    <row r="1" spans="1:4" ht="14.4">
      <c r="B1" s="55" t="s">
        <v>0</v>
      </c>
      <c r="C1" s="55"/>
    </row>
    <row r="2" spans="1:4" ht="14.4">
      <c r="B2" s="55" t="s">
        <v>839</v>
      </c>
      <c r="C2" s="55"/>
    </row>
    <row r="4" spans="1:4" ht="14.4">
      <c r="A4" s="55" t="s">
        <v>836</v>
      </c>
      <c r="C4" s="55" t="s">
        <v>838</v>
      </c>
    </row>
    <row r="5" spans="1:4" ht="14.4">
      <c r="A5" s="37" t="s">
        <v>93</v>
      </c>
      <c r="B5" s="37"/>
      <c r="C5" s="37" t="s">
        <v>93</v>
      </c>
    </row>
    <row r="6" spans="1:4" ht="14.4">
      <c r="B6" s="56" t="s">
        <v>94</v>
      </c>
    </row>
    <row r="8" spans="1:4">
      <c r="A8" s="57">
        <f>165881</f>
        <v>165881</v>
      </c>
      <c r="B8" t="s">
        <v>95</v>
      </c>
      <c r="C8" s="57">
        <f>165881-9843</f>
        <v>156038</v>
      </c>
      <c r="D8" s="57"/>
    </row>
    <row r="10" spans="1:4">
      <c r="A10" s="57">
        <v>80687</v>
      </c>
      <c r="B10" t="s">
        <v>835</v>
      </c>
      <c r="C10" s="57">
        <f>80687-63918</f>
        <v>16769</v>
      </c>
      <c r="D10" s="57"/>
    </row>
    <row r="12" spans="1:4">
      <c r="A12" s="57">
        <v>23407</v>
      </c>
      <c r="B12" t="s">
        <v>837</v>
      </c>
      <c r="C12" s="57">
        <f>23407-595</f>
        <v>22812</v>
      </c>
    </row>
    <row r="14" spans="1:4">
      <c r="A14" s="57">
        <v>0</v>
      </c>
      <c r="B14" t="s">
        <v>96</v>
      </c>
      <c r="C14" s="57">
        <v>0</v>
      </c>
    </row>
    <row r="17" spans="1:3" ht="13.8" thickBot="1">
      <c r="A17" s="58">
        <f>SUM(A8:A14)</f>
        <v>269975</v>
      </c>
      <c r="C17" s="58">
        <f>SUM(C8:C14)</f>
        <v>195619</v>
      </c>
    </row>
    <row r="18" spans="1:3" ht="14.4">
      <c r="A18" s="57"/>
      <c r="B18" s="56" t="s">
        <v>97</v>
      </c>
      <c r="C18" s="57"/>
    </row>
    <row r="19" spans="1:3">
      <c r="A19" s="57"/>
      <c r="C19" s="57"/>
    </row>
    <row r="20" spans="1:3">
      <c r="A20" s="57">
        <v>0</v>
      </c>
      <c r="B20" t="s">
        <v>98</v>
      </c>
      <c r="C20" s="57">
        <v>0</v>
      </c>
    </row>
    <row r="21" spans="1:3">
      <c r="A21" s="57">
        <v>0</v>
      </c>
      <c r="B21" t="s">
        <v>99</v>
      </c>
      <c r="C21" s="57">
        <v>0</v>
      </c>
    </row>
    <row r="22" spans="1:3">
      <c r="A22" s="57"/>
      <c r="C22" s="57"/>
    </row>
    <row r="23" spans="1:3" ht="13.8" thickBot="1">
      <c r="A23" s="58">
        <f>A17-A22</f>
        <v>269975</v>
      </c>
      <c r="C23" s="58">
        <f>C17-C22</f>
        <v>195619</v>
      </c>
    </row>
    <row r="24" spans="1:3">
      <c r="A24" s="57"/>
      <c r="C24" s="57"/>
    </row>
    <row r="25" spans="1:3">
      <c r="A25" t="s">
        <v>100</v>
      </c>
    </row>
    <row r="26" spans="1:3">
      <c r="A26" t="s">
        <v>101</v>
      </c>
    </row>
    <row r="27" spans="1:3">
      <c r="A27" s="54" t="s">
        <v>840</v>
      </c>
    </row>
    <row r="33" spans="1:1">
      <c r="A33" t="s">
        <v>834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9"/>
  <sheetViews>
    <sheetView topLeftCell="A5" workbookViewId="0">
      <selection activeCell="D22" sqref="D22"/>
    </sheetView>
  </sheetViews>
  <sheetFormatPr defaultRowHeight="14.4"/>
  <cols>
    <col min="1" max="1" width="13.5546875" style="37" customWidth="1"/>
    <col min="2" max="2" width="1.88671875" hidden="1" customWidth="1"/>
    <col min="3" max="3" width="7.44140625" hidden="1" customWidth="1"/>
    <col min="4" max="4" width="29" style="38" customWidth="1"/>
    <col min="5" max="5" width="5" customWidth="1"/>
    <col min="6" max="6" width="17.6640625" style="37" customWidth="1"/>
    <col min="7" max="7" width="2.6640625" customWidth="1"/>
    <col min="8" max="8" width="18.6640625" style="37" customWidth="1"/>
    <col min="9" max="9" width="7.109375" customWidth="1"/>
    <col min="10" max="10" width="19.88671875" style="37" customWidth="1"/>
    <col min="11" max="11" width="16.33203125" style="37" customWidth="1"/>
  </cols>
  <sheetData>
    <row r="1" spans="1:11" ht="17.399999999999999">
      <c r="A1" s="31" t="s">
        <v>111</v>
      </c>
      <c r="B1" s="26"/>
      <c r="C1" s="6"/>
      <c r="D1" s="32"/>
      <c r="E1" s="6"/>
      <c r="F1" s="33"/>
      <c r="G1" s="6"/>
      <c r="H1" s="33"/>
      <c r="I1" s="6"/>
      <c r="J1" s="33"/>
      <c r="K1" s="33"/>
    </row>
    <row r="2" spans="1:11" ht="16.8">
      <c r="A2" s="34" t="s">
        <v>112</v>
      </c>
      <c r="B2" s="6"/>
      <c r="C2" s="6"/>
      <c r="D2" s="35"/>
      <c r="E2" s="6"/>
      <c r="F2" s="36"/>
      <c r="G2" s="6"/>
      <c r="H2" s="36"/>
      <c r="I2" s="6"/>
      <c r="J2" s="36"/>
      <c r="K2" s="36"/>
    </row>
    <row r="3" spans="1:11" ht="20.399999999999999">
      <c r="B3" s="7"/>
      <c r="C3" s="8"/>
      <c r="E3" s="9"/>
      <c r="G3" s="9"/>
      <c r="I3" s="9"/>
    </row>
    <row r="4" spans="1:11">
      <c r="A4" s="39"/>
      <c r="B4" s="10"/>
      <c r="C4" s="10"/>
      <c r="D4" s="40" t="s">
        <v>83</v>
      </c>
      <c r="E4" s="10"/>
      <c r="F4" s="41" t="s">
        <v>84</v>
      </c>
      <c r="G4" s="10"/>
      <c r="H4" s="41"/>
      <c r="I4" s="10"/>
      <c r="J4" s="39"/>
      <c r="K4" s="39"/>
    </row>
    <row r="5" spans="1:11">
      <c r="A5" s="42" t="s">
        <v>39</v>
      </c>
      <c r="B5" s="10"/>
      <c r="C5" s="10"/>
      <c r="D5" s="43">
        <v>42005</v>
      </c>
      <c r="E5" s="10"/>
      <c r="F5" s="42" t="s">
        <v>85</v>
      </c>
      <c r="G5" s="10"/>
      <c r="H5" s="45">
        <v>42005</v>
      </c>
      <c r="I5" s="10"/>
      <c r="J5" s="42" t="s">
        <v>41</v>
      </c>
      <c r="K5" s="42" t="s">
        <v>86</v>
      </c>
    </row>
    <row r="6" spans="1:11">
      <c r="A6" s="44"/>
      <c r="B6" s="10"/>
      <c r="C6" s="11" t="s">
        <v>38</v>
      </c>
      <c r="D6" s="46" t="s">
        <v>86</v>
      </c>
      <c r="E6" s="10"/>
      <c r="F6" s="42" t="s">
        <v>87</v>
      </c>
      <c r="G6" s="10"/>
      <c r="H6" s="47">
        <v>0.16200000000000001</v>
      </c>
      <c r="I6" s="10"/>
      <c r="J6" s="44"/>
      <c r="K6" s="42" t="s">
        <v>88</v>
      </c>
    </row>
    <row r="7" spans="1:11">
      <c r="A7" s="44"/>
      <c r="B7" s="12"/>
      <c r="C7" s="13" t="s">
        <v>40</v>
      </c>
      <c r="D7" s="48"/>
      <c r="E7" s="14"/>
      <c r="F7" s="49"/>
      <c r="G7" s="14"/>
      <c r="H7" s="44" t="s">
        <v>35</v>
      </c>
      <c r="I7" s="14"/>
      <c r="J7" s="44"/>
      <c r="K7" s="44"/>
    </row>
    <row r="8" spans="1:11" ht="13.8" thickBot="1">
      <c r="A8" s="51">
        <v>6</v>
      </c>
      <c r="B8" s="92"/>
      <c r="C8" s="93"/>
      <c r="D8" s="94">
        <v>14514</v>
      </c>
      <c r="E8" s="95"/>
      <c r="F8" s="96">
        <v>883.44</v>
      </c>
      <c r="G8" s="95"/>
      <c r="H8" s="96">
        <v>2351.268</v>
      </c>
      <c r="I8" s="97"/>
      <c r="J8" s="98">
        <f t="shared" ref="J8:J71" si="0">+D8+F8+H8</f>
        <v>17748.707999999999</v>
      </c>
      <c r="K8" s="51" t="s">
        <v>44</v>
      </c>
    </row>
    <row r="9" spans="1:11" ht="13.2">
      <c r="A9" s="52">
        <v>7</v>
      </c>
      <c r="B9" s="15"/>
      <c r="C9" s="6"/>
      <c r="D9" s="83">
        <v>14615</v>
      </c>
      <c r="E9" s="16"/>
      <c r="F9" s="84">
        <v>897.36</v>
      </c>
      <c r="G9" s="16"/>
      <c r="H9" s="84">
        <v>2367.63</v>
      </c>
      <c r="I9" s="17"/>
      <c r="J9" s="88">
        <f t="shared" si="0"/>
        <v>17879.990000000002</v>
      </c>
      <c r="K9" s="52"/>
    </row>
    <row r="10" spans="1:11" ht="13.2">
      <c r="A10" s="52">
        <v>8</v>
      </c>
      <c r="B10" s="15"/>
      <c r="C10" s="6"/>
      <c r="D10" s="83">
        <v>14771</v>
      </c>
      <c r="E10" s="16"/>
      <c r="F10" s="84">
        <v>918.96</v>
      </c>
      <c r="G10" s="16"/>
      <c r="H10" s="84">
        <v>2392.902</v>
      </c>
      <c r="I10" s="17"/>
      <c r="J10" s="50">
        <f t="shared" si="0"/>
        <v>18082.862000000001</v>
      </c>
      <c r="K10" s="52" t="s">
        <v>48</v>
      </c>
    </row>
    <row r="11" spans="1:11" ht="13.8" thickBot="1">
      <c r="A11" s="51">
        <v>9</v>
      </c>
      <c r="B11" s="92"/>
      <c r="C11" s="99" t="s">
        <v>42</v>
      </c>
      <c r="D11" s="96">
        <v>14975</v>
      </c>
      <c r="E11" s="95"/>
      <c r="F11" s="96">
        <v>947.04</v>
      </c>
      <c r="G11" s="95"/>
      <c r="H11" s="96">
        <v>2425.9500000000003</v>
      </c>
      <c r="I11" s="97"/>
      <c r="J11" s="98">
        <f t="shared" si="0"/>
        <v>18347.990000000002</v>
      </c>
      <c r="K11" s="51"/>
    </row>
    <row r="12" spans="1:11" ht="13.2">
      <c r="A12" s="52">
        <v>10</v>
      </c>
      <c r="B12" s="15"/>
      <c r="C12" s="18" t="s">
        <v>43</v>
      </c>
      <c r="D12" s="84">
        <v>15238</v>
      </c>
      <c r="E12" s="16"/>
      <c r="F12" s="84">
        <v>983.4</v>
      </c>
      <c r="G12" s="16"/>
      <c r="H12" s="84">
        <v>2468.556</v>
      </c>
      <c r="I12" s="17"/>
      <c r="J12" s="90">
        <f t="shared" si="0"/>
        <v>18689.955999999998</v>
      </c>
      <c r="K12" s="52"/>
    </row>
    <row r="13" spans="1:11" ht="13.2">
      <c r="A13" s="52">
        <v>11</v>
      </c>
      <c r="B13" s="19"/>
      <c r="C13" s="20" t="s">
        <v>45</v>
      </c>
      <c r="D13" s="84">
        <v>15507</v>
      </c>
      <c r="E13" s="21"/>
      <c r="F13" s="84">
        <v>1020.48</v>
      </c>
      <c r="G13" s="21"/>
      <c r="H13" s="84">
        <v>2512.134</v>
      </c>
      <c r="I13" s="21"/>
      <c r="J13" s="91">
        <f t="shared" si="0"/>
        <v>19039.614000000001</v>
      </c>
      <c r="K13" s="52" t="s">
        <v>50</v>
      </c>
    </row>
    <row r="14" spans="1:11" ht="13.8" thickBot="1">
      <c r="A14" s="51">
        <v>12</v>
      </c>
      <c r="B14" s="97"/>
      <c r="C14" s="100" t="s">
        <v>46</v>
      </c>
      <c r="D14" s="96">
        <v>15823</v>
      </c>
      <c r="E14" s="100"/>
      <c r="F14" s="96">
        <v>1064.1600000000001</v>
      </c>
      <c r="G14" s="100"/>
      <c r="H14" s="96">
        <v>2563.326</v>
      </c>
      <c r="I14" s="100"/>
      <c r="J14" s="101">
        <f t="shared" si="0"/>
        <v>19450.486000000001</v>
      </c>
      <c r="K14" s="51"/>
    </row>
    <row r="15" spans="1:11" ht="13.2">
      <c r="A15" s="52">
        <v>13</v>
      </c>
      <c r="B15" s="17"/>
      <c r="C15" s="21" t="s">
        <v>47</v>
      </c>
      <c r="D15" s="84">
        <v>16191</v>
      </c>
      <c r="E15" s="21"/>
      <c r="F15" s="84">
        <v>1114.92</v>
      </c>
      <c r="G15" s="21"/>
      <c r="H15" s="84">
        <v>2622.942</v>
      </c>
      <c r="I15" s="21"/>
      <c r="J15" s="90">
        <f t="shared" si="0"/>
        <v>19928.861999999997</v>
      </c>
      <c r="K15" s="52"/>
    </row>
    <row r="16" spans="1:11" ht="13.2">
      <c r="A16" s="52">
        <v>14</v>
      </c>
      <c r="B16" s="19"/>
      <c r="C16" s="20" t="s">
        <v>49</v>
      </c>
      <c r="D16" s="84">
        <v>16481</v>
      </c>
      <c r="E16" s="21"/>
      <c r="F16" s="84">
        <v>1154.8800000000001</v>
      </c>
      <c r="G16" s="21"/>
      <c r="H16" s="84">
        <v>2669.922</v>
      </c>
      <c r="I16" s="21"/>
      <c r="J16" s="91">
        <f t="shared" si="0"/>
        <v>20305.802</v>
      </c>
      <c r="K16" s="52"/>
    </row>
    <row r="17" spans="1:11" ht="13.2">
      <c r="A17" s="52">
        <v>15</v>
      </c>
      <c r="B17" s="17"/>
      <c r="C17" s="21"/>
      <c r="D17" s="84">
        <v>16772</v>
      </c>
      <c r="E17" s="21"/>
      <c r="F17" s="84">
        <v>1195.08</v>
      </c>
      <c r="G17" s="21"/>
      <c r="H17" s="84">
        <v>2717.0640000000003</v>
      </c>
      <c r="I17" s="21"/>
      <c r="J17" s="91">
        <f t="shared" si="0"/>
        <v>20684.144</v>
      </c>
      <c r="K17" s="52" t="s">
        <v>51</v>
      </c>
    </row>
    <row r="18" spans="1:11" ht="13.8" thickBot="1">
      <c r="A18" s="51">
        <v>16</v>
      </c>
      <c r="B18" s="97"/>
      <c r="C18" s="100"/>
      <c r="D18" s="96">
        <v>17169</v>
      </c>
      <c r="E18" s="100"/>
      <c r="F18" s="96">
        <v>1249.8</v>
      </c>
      <c r="G18" s="100"/>
      <c r="H18" s="96">
        <v>2781.3780000000002</v>
      </c>
      <c r="I18" s="100"/>
      <c r="J18" s="101">
        <f t="shared" si="0"/>
        <v>21200.178</v>
      </c>
      <c r="K18" s="51"/>
    </row>
    <row r="19" spans="1:11" ht="13.2">
      <c r="A19" s="52">
        <v>17</v>
      </c>
      <c r="B19" s="19"/>
      <c r="C19" s="20"/>
      <c r="D19" s="84">
        <v>17547</v>
      </c>
      <c r="E19" s="21"/>
      <c r="F19" s="84">
        <v>1302</v>
      </c>
      <c r="G19" s="21"/>
      <c r="H19" s="84">
        <v>2842.614</v>
      </c>
      <c r="I19" s="21"/>
      <c r="J19" s="90">
        <f t="shared" si="0"/>
        <v>21691.614000000001</v>
      </c>
      <c r="K19" s="52"/>
    </row>
    <row r="20" spans="1:11" ht="13.2">
      <c r="A20" s="52">
        <v>18</v>
      </c>
      <c r="B20" s="17"/>
      <c r="C20" s="21"/>
      <c r="D20" s="84">
        <v>17891.14</v>
      </c>
      <c r="E20" s="21"/>
      <c r="F20" s="84">
        <v>1349.52</v>
      </c>
      <c r="G20" s="21"/>
      <c r="H20" s="84">
        <v>2898.3646800000001</v>
      </c>
      <c r="I20" s="21"/>
      <c r="J20" s="91">
        <f t="shared" si="0"/>
        <v>22139.024679999999</v>
      </c>
      <c r="K20" s="52"/>
    </row>
    <row r="21" spans="1:11" ht="13.2">
      <c r="A21" s="52">
        <v>19</v>
      </c>
      <c r="B21" s="17"/>
      <c r="C21" s="21"/>
      <c r="D21" s="84">
        <v>18559.759999999998</v>
      </c>
      <c r="E21" s="21"/>
      <c r="F21" s="84">
        <v>1441.8</v>
      </c>
      <c r="G21" s="21"/>
      <c r="H21" s="84">
        <v>3006.6811199999997</v>
      </c>
      <c r="I21" s="21"/>
      <c r="J21" s="91">
        <f t="shared" si="0"/>
        <v>23008.241119999999</v>
      </c>
      <c r="K21" s="52" t="s">
        <v>52</v>
      </c>
    </row>
    <row r="22" spans="1:11" ht="13.8" thickBot="1">
      <c r="A22" s="51">
        <v>20</v>
      </c>
      <c r="B22" s="97"/>
      <c r="C22" s="100"/>
      <c r="D22" s="96">
        <v>19238.48</v>
      </c>
      <c r="E22" s="100"/>
      <c r="F22" s="96">
        <v>1535.4</v>
      </c>
      <c r="G22" s="100"/>
      <c r="H22" s="96">
        <v>3116.6337600000002</v>
      </c>
      <c r="I22" s="100"/>
      <c r="J22" s="101">
        <f t="shared" si="0"/>
        <v>23890.513760000002</v>
      </c>
      <c r="K22" s="51"/>
    </row>
    <row r="23" spans="1:11" ht="13.2">
      <c r="A23" s="52">
        <v>21</v>
      </c>
      <c r="B23" s="19"/>
      <c r="C23" s="20"/>
      <c r="D23" s="84">
        <v>19939.419999999998</v>
      </c>
      <c r="E23" s="21"/>
      <c r="F23" s="84">
        <v>1632.12</v>
      </c>
      <c r="G23" s="21"/>
      <c r="H23" s="84">
        <v>3230.1860399999996</v>
      </c>
      <c r="I23" s="21"/>
      <c r="J23" s="90">
        <f t="shared" si="0"/>
        <v>24801.726039999998</v>
      </c>
      <c r="K23" s="52"/>
    </row>
    <row r="24" spans="1:11" ht="13.2">
      <c r="A24" s="52">
        <v>22</v>
      </c>
      <c r="B24" s="17"/>
      <c r="C24" s="21"/>
      <c r="D24" s="84">
        <v>20455.53</v>
      </c>
      <c r="E24" s="21"/>
      <c r="F24" s="84">
        <v>1703.52</v>
      </c>
      <c r="G24" s="21"/>
      <c r="H24" s="84">
        <v>3313.7958599999997</v>
      </c>
      <c r="I24" s="21"/>
      <c r="J24" s="91">
        <f t="shared" si="0"/>
        <v>25472.845859999998</v>
      </c>
      <c r="K24" s="52"/>
    </row>
    <row r="25" spans="1:11" ht="13.2">
      <c r="A25" s="52">
        <v>23</v>
      </c>
      <c r="B25" s="17"/>
      <c r="C25" s="21"/>
      <c r="D25" s="84">
        <v>21057.49</v>
      </c>
      <c r="E25" s="21"/>
      <c r="F25" s="84">
        <v>1786.44</v>
      </c>
      <c r="G25" s="21"/>
      <c r="H25" s="84">
        <v>3411.3133800000005</v>
      </c>
      <c r="I25" s="21"/>
      <c r="J25" s="91">
        <f t="shared" si="0"/>
        <v>26255.24338</v>
      </c>
      <c r="K25" s="52" t="s">
        <v>53</v>
      </c>
    </row>
    <row r="26" spans="1:11" ht="13.8" thickBot="1">
      <c r="A26" s="51">
        <v>24</v>
      </c>
      <c r="B26" s="97"/>
      <c r="C26" s="100"/>
      <c r="D26" s="96">
        <v>21745.3</v>
      </c>
      <c r="E26" s="100"/>
      <c r="F26" s="96">
        <v>1881.36</v>
      </c>
      <c r="G26" s="100"/>
      <c r="H26" s="96">
        <v>3522.7386000000001</v>
      </c>
      <c r="I26" s="100"/>
      <c r="J26" s="101">
        <f t="shared" si="0"/>
        <v>27149.3986</v>
      </c>
      <c r="K26" s="51"/>
    </row>
    <row r="27" spans="1:11" ht="13.2">
      <c r="A27" s="52">
        <v>25</v>
      </c>
      <c r="B27" s="19"/>
      <c r="C27" s="20"/>
      <c r="D27" s="84">
        <v>22434.12</v>
      </c>
      <c r="E27" s="21"/>
      <c r="F27" s="84">
        <v>1976.4</v>
      </c>
      <c r="G27" s="21"/>
      <c r="H27" s="84">
        <v>3634.32744</v>
      </c>
      <c r="I27" s="21"/>
      <c r="J27" s="90">
        <f t="shared" si="0"/>
        <v>28044.847440000001</v>
      </c>
      <c r="K27" s="52"/>
    </row>
    <row r="28" spans="1:11" ht="13.2">
      <c r="A28" s="52">
        <v>26</v>
      </c>
      <c r="B28" s="17"/>
      <c r="C28" s="21"/>
      <c r="D28" s="84">
        <v>23166.37</v>
      </c>
      <c r="E28" s="21"/>
      <c r="F28" s="84">
        <v>2077.44</v>
      </c>
      <c r="G28" s="21"/>
      <c r="H28" s="84">
        <v>3752.9519399999999</v>
      </c>
      <c r="I28" s="21"/>
      <c r="J28" s="91">
        <f t="shared" si="0"/>
        <v>28996.761939999997</v>
      </c>
      <c r="K28" s="52"/>
    </row>
    <row r="29" spans="1:11" ht="13.2">
      <c r="A29" s="52">
        <v>27</v>
      </c>
      <c r="B29" s="17"/>
      <c r="C29" s="21"/>
      <c r="D29" s="84">
        <v>23934.98</v>
      </c>
      <c r="E29" s="21"/>
      <c r="F29" s="84">
        <v>2183.52</v>
      </c>
      <c r="G29" s="21"/>
      <c r="H29" s="84">
        <v>3877.4667600000002</v>
      </c>
      <c r="I29" s="21"/>
      <c r="J29" s="91">
        <f t="shared" si="0"/>
        <v>29995.966759999999</v>
      </c>
      <c r="K29" s="52" t="s">
        <v>54</v>
      </c>
    </row>
    <row r="30" spans="1:11" ht="13.8" thickBot="1">
      <c r="A30" s="51">
        <v>28</v>
      </c>
      <c r="B30" s="97"/>
      <c r="C30" s="100"/>
      <c r="D30" s="96">
        <v>24716.720000000001</v>
      </c>
      <c r="E30" s="100"/>
      <c r="F30" s="96">
        <v>2291.52</v>
      </c>
      <c r="G30" s="100"/>
      <c r="H30" s="96">
        <v>4004.1086400000004</v>
      </c>
      <c r="I30" s="100"/>
      <c r="J30" s="101">
        <f t="shared" si="0"/>
        <v>31012.348640000004</v>
      </c>
      <c r="K30" s="51"/>
    </row>
    <row r="31" spans="1:11" ht="13.2">
      <c r="A31" s="52">
        <v>29</v>
      </c>
      <c r="B31" s="19"/>
      <c r="C31" s="20"/>
      <c r="D31" s="84">
        <v>25694.400000000001</v>
      </c>
      <c r="E31" s="21"/>
      <c r="F31" s="84">
        <v>2426.2800000000002</v>
      </c>
      <c r="G31" s="21"/>
      <c r="H31" s="84">
        <v>4162.4928</v>
      </c>
      <c r="I31" s="21"/>
      <c r="J31" s="90">
        <f t="shared" si="0"/>
        <v>32283.1728</v>
      </c>
      <c r="K31" s="52"/>
    </row>
    <row r="32" spans="1:11" ht="13.2">
      <c r="A32" s="52">
        <v>30</v>
      </c>
      <c r="B32" s="17"/>
      <c r="C32" s="21"/>
      <c r="D32" s="84">
        <v>26555.93</v>
      </c>
      <c r="E32" s="21"/>
      <c r="F32" s="84">
        <v>2545.3200000000002</v>
      </c>
      <c r="G32" s="21"/>
      <c r="H32" s="84">
        <v>4302.0606600000001</v>
      </c>
      <c r="I32" s="21"/>
      <c r="J32" s="91">
        <f t="shared" si="0"/>
        <v>33403.310660000003</v>
      </c>
      <c r="K32" s="52"/>
    </row>
    <row r="33" spans="1:11" ht="13.2">
      <c r="A33" s="52">
        <v>31</v>
      </c>
      <c r="B33" s="17"/>
      <c r="C33" s="21"/>
      <c r="D33" s="84">
        <v>27394.23</v>
      </c>
      <c r="E33" s="21"/>
      <c r="F33" s="84">
        <v>2660.88</v>
      </c>
      <c r="G33" s="21"/>
      <c r="H33" s="84">
        <v>4437.8652600000005</v>
      </c>
      <c r="I33" s="21"/>
      <c r="J33" s="91">
        <f t="shared" si="0"/>
        <v>34492.975259999999</v>
      </c>
      <c r="K33" s="52" t="s">
        <v>55</v>
      </c>
    </row>
    <row r="34" spans="1:11" ht="13.2">
      <c r="A34" s="52">
        <v>32</v>
      </c>
      <c r="B34" s="17"/>
      <c r="C34" s="21"/>
      <c r="D34" s="84">
        <v>28203.24</v>
      </c>
      <c r="E34" s="21"/>
      <c r="F34" s="84">
        <v>2772.6</v>
      </c>
      <c r="G34" s="21"/>
      <c r="H34" s="84">
        <v>4568.9248800000005</v>
      </c>
      <c r="I34" s="21"/>
      <c r="J34" s="91">
        <f t="shared" si="0"/>
        <v>35544.764880000002</v>
      </c>
      <c r="K34" s="52"/>
    </row>
    <row r="35" spans="1:11" ht="13.8" thickBot="1">
      <c r="A35" s="51">
        <v>33</v>
      </c>
      <c r="B35" s="97"/>
      <c r="C35" s="100"/>
      <c r="D35" s="96">
        <v>29033.46</v>
      </c>
      <c r="E35" s="100"/>
      <c r="F35" s="96">
        <v>2887.08</v>
      </c>
      <c r="G35" s="100"/>
      <c r="H35" s="96">
        <v>4703.4205199999997</v>
      </c>
      <c r="I35" s="100"/>
      <c r="J35" s="101">
        <f t="shared" si="0"/>
        <v>36623.960520000001</v>
      </c>
      <c r="K35" s="51"/>
    </row>
    <row r="36" spans="1:11" ht="13.2">
      <c r="A36" s="52">
        <v>34</v>
      </c>
      <c r="B36" s="17"/>
      <c r="C36" s="21"/>
      <c r="D36" s="84">
        <v>29853.58</v>
      </c>
      <c r="E36" s="21"/>
      <c r="F36" s="84">
        <v>3000.36</v>
      </c>
      <c r="G36" s="21"/>
      <c r="H36" s="84">
        <v>4836.2799600000008</v>
      </c>
      <c r="I36" s="21"/>
      <c r="J36" s="90">
        <f t="shared" si="0"/>
        <v>37690.219960000002</v>
      </c>
      <c r="K36" s="52"/>
    </row>
    <row r="37" spans="1:11" ht="13.2">
      <c r="A37" s="52">
        <v>35</v>
      </c>
      <c r="B37" s="17"/>
      <c r="C37" s="21"/>
      <c r="D37" s="84">
        <v>30479.78</v>
      </c>
      <c r="E37" s="21"/>
      <c r="F37" s="84">
        <v>3086.76</v>
      </c>
      <c r="G37" s="21"/>
      <c r="H37" s="84">
        <v>4937.7243600000002</v>
      </c>
      <c r="I37" s="21"/>
      <c r="J37" s="91">
        <f t="shared" si="0"/>
        <v>38504.264360000001</v>
      </c>
      <c r="K37" s="52"/>
    </row>
    <row r="38" spans="1:11" ht="13.2">
      <c r="A38" s="52">
        <v>36</v>
      </c>
      <c r="B38" s="17"/>
      <c r="C38" s="21"/>
      <c r="D38" s="84">
        <v>31287.78</v>
      </c>
      <c r="E38" s="21"/>
      <c r="F38" s="84">
        <v>3198.24</v>
      </c>
      <c r="G38" s="21"/>
      <c r="H38" s="84">
        <v>5068.6203599999999</v>
      </c>
      <c r="I38" s="21"/>
      <c r="J38" s="91">
        <f t="shared" si="0"/>
        <v>39554.640359999998</v>
      </c>
      <c r="K38" s="52" t="s">
        <v>37</v>
      </c>
    </row>
    <row r="39" spans="1:11" ht="13.2">
      <c r="A39" s="52">
        <v>37</v>
      </c>
      <c r="B39" s="17"/>
      <c r="C39" s="21"/>
      <c r="D39" s="84">
        <v>32164.46</v>
      </c>
      <c r="E39" s="21"/>
      <c r="F39" s="84">
        <v>3319.2</v>
      </c>
      <c r="G39" s="21"/>
      <c r="H39" s="84">
        <v>5210.6425200000003</v>
      </c>
      <c r="I39" s="21"/>
      <c r="J39" s="91">
        <f t="shared" si="0"/>
        <v>40694.302519999997</v>
      </c>
      <c r="K39" s="52"/>
    </row>
    <row r="40" spans="1:11" ht="13.8" thickBot="1">
      <c r="A40" s="51">
        <v>38</v>
      </c>
      <c r="B40" s="97"/>
      <c r="C40" s="100"/>
      <c r="D40" s="96">
        <v>33105.78</v>
      </c>
      <c r="E40" s="100"/>
      <c r="F40" s="96">
        <v>3449.16</v>
      </c>
      <c r="G40" s="100"/>
      <c r="H40" s="96">
        <v>5363.1363600000004</v>
      </c>
      <c r="I40" s="100"/>
      <c r="J40" s="101">
        <f t="shared" si="0"/>
        <v>41918.076360000006</v>
      </c>
      <c r="K40" s="51"/>
    </row>
    <row r="41" spans="1:11" ht="13.2">
      <c r="A41" s="52">
        <v>39</v>
      </c>
      <c r="B41" s="17"/>
      <c r="C41" s="21"/>
      <c r="D41" s="84">
        <v>34195.57</v>
      </c>
      <c r="E41" s="21"/>
      <c r="F41" s="84">
        <v>3599.64</v>
      </c>
      <c r="G41" s="21"/>
      <c r="H41" s="84">
        <v>5539.6823400000003</v>
      </c>
      <c r="I41" s="21"/>
      <c r="J41" s="90">
        <f t="shared" si="0"/>
        <v>43334.892339999999</v>
      </c>
      <c r="K41" s="52"/>
    </row>
    <row r="42" spans="1:11" ht="13.2">
      <c r="A42" s="52">
        <v>40</v>
      </c>
      <c r="B42" s="17"/>
      <c r="C42" s="21"/>
      <c r="D42" s="84">
        <v>35093.46</v>
      </c>
      <c r="E42" s="21"/>
      <c r="F42" s="84">
        <v>3723.36</v>
      </c>
      <c r="G42" s="21"/>
      <c r="H42" s="84">
        <v>5685.1405199999999</v>
      </c>
      <c r="I42" s="21"/>
      <c r="J42" s="91">
        <f t="shared" si="0"/>
        <v>44501.960520000001</v>
      </c>
      <c r="K42" s="52"/>
    </row>
    <row r="43" spans="1:11" ht="13.2">
      <c r="A43" s="52">
        <v>41</v>
      </c>
      <c r="B43" s="17"/>
      <c r="C43" s="21"/>
      <c r="D43" s="84">
        <v>36018.620000000003</v>
      </c>
      <c r="E43" s="21"/>
      <c r="F43" s="84">
        <v>3851.16</v>
      </c>
      <c r="G43" s="21"/>
      <c r="H43" s="84">
        <v>5835.0164400000003</v>
      </c>
      <c r="I43" s="21"/>
      <c r="J43" s="91">
        <f t="shared" si="0"/>
        <v>45704.796439999998</v>
      </c>
      <c r="K43" s="52" t="s">
        <v>36</v>
      </c>
    </row>
    <row r="44" spans="1:11" ht="13.2">
      <c r="A44" s="52">
        <v>42</v>
      </c>
      <c r="B44" s="17"/>
      <c r="C44" s="21"/>
      <c r="D44" s="84">
        <v>36936.71</v>
      </c>
      <c r="E44" s="21"/>
      <c r="F44" s="84">
        <v>3977.88</v>
      </c>
      <c r="G44" s="21"/>
      <c r="H44" s="84">
        <v>5983.7470199999998</v>
      </c>
      <c r="I44" s="21"/>
      <c r="J44" s="91">
        <f t="shared" si="0"/>
        <v>46898.337019999999</v>
      </c>
      <c r="K44" s="52"/>
    </row>
    <row r="45" spans="1:11" ht="13.8" thickBot="1">
      <c r="A45" s="51">
        <v>43</v>
      </c>
      <c r="B45" s="97"/>
      <c r="C45" s="100"/>
      <c r="D45" s="96">
        <v>37857.83</v>
      </c>
      <c r="E45" s="100"/>
      <c r="F45" s="96">
        <v>4104.96</v>
      </c>
      <c r="G45" s="100"/>
      <c r="H45" s="96">
        <v>6132.9684600000001</v>
      </c>
      <c r="I45" s="100"/>
      <c r="J45" s="101">
        <f t="shared" si="0"/>
        <v>48095.758459999997</v>
      </c>
      <c r="K45" s="51"/>
    </row>
    <row r="46" spans="1:11" ht="13.2">
      <c r="A46" s="52">
        <v>44</v>
      </c>
      <c r="B46" s="17"/>
      <c r="C46" s="21"/>
      <c r="D46" s="84">
        <v>38789.050000000003</v>
      </c>
      <c r="E46" s="21"/>
      <c r="F46" s="84">
        <v>4233.3599999999997</v>
      </c>
      <c r="G46" s="21"/>
      <c r="H46" s="84">
        <v>6283.8261000000002</v>
      </c>
      <c r="I46" s="21"/>
      <c r="J46" s="90">
        <f t="shared" si="0"/>
        <v>49306.236100000002</v>
      </c>
      <c r="K46" s="52"/>
    </row>
    <row r="47" spans="1:11" ht="13.2">
      <c r="A47" s="52">
        <v>45</v>
      </c>
      <c r="B47" s="17"/>
      <c r="C47" s="21"/>
      <c r="D47" s="84">
        <v>39659.67</v>
      </c>
      <c r="E47" s="21"/>
      <c r="F47" s="84">
        <v>4353.6000000000004</v>
      </c>
      <c r="G47" s="21"/>
      <c r="H47" s="84">
        <v>6424.86654</v>
      </c>
      <c r="I47" s="21"/>
      <c r="J47" s="91">
        <f t="shared" si="0"/>
        <v>50438.13654</v>
      </c>
      <c r="K47" s="52"/>
    </row>
    <row r="48" spans="1:11" ht="13.2">
      <c r="A48" s="52">
        <v>46</v>
      </c>
      <c r="B48" s="17"/>
      <c r="C48" s="21"/>
      <c r="D48" s="84">
        <v>40619.17</v>
      </c>
      <c r="E48" s="21"/>
      <c r="F48" s="84">
        <v>4485.96</v>
      </c>
      <c r="G48" s="21"/>
      <c r="H48" s="84">
        <v>6580.3055400000003</v>
      </c>
      <c r="I48" s="21"/>
      <c r="J48" s="91">
        <f t="shared" si="0"/>
        <v>51685.435539999999</v>
      </c>
      <c r="K48" s="52"/>
    </row>
    <row r="49" spans="1:11" ht="13.2">
      <c r="A49" s="52">
        <v>47</v>
      </c>
      <c r="B49" s="17"/>
      <c r="C49" s="21"/>
      <c r="D49" s="84">
        <v>41551.4</v>
      </c>
      <c r="E49" s="21"/>
      <c r="F49" s="84">
        <v>4614.6000000000004</v>
      </c>
      <c r="G49" s="21"/>
      <c r="H49" s="84">
        <v>6731.3268000000007</v>
      </c>
      <c r="I49" s="21"/>
      <c r="J49" s="91">
        <f t="shared" si="0"/>
        <v>52897.326800000003</v>
      </c>
      <c r="K49" s="52" t="s">
        <v>56</v>
      </c>
    </row>
    <row r="50" spans="1:11" ht="13.2">
      <c r="A50" s="52">
        <v>48</v>
      </c>
      <c r="B50" s="19"/>
      <c r="C50" s="20"/>
      <c r="D50" s="84">
        <v>42473.53</v>
      </c>
      <c r="E50" s="21"/>
      <c r="F50" s="84">
        <v>4741.92</v>
      </c>
      <c r="G50" s="21"/>
      <c r="H50" s="84">
        <v>6880.7118600000003</v>
      </c>
      <c r="I50" s="21"/>
      <c r="J50" s="91">
        <f t="shared" si="0"/>
        <v>54096.16186</v>
      </c>
      <c r="K50" s="52"/>
    </row>
    <row r="51" spans="1:11" ht="13.8" thickBot="1">
      <c r="A51" s="51">
        <v>49</v>
      </c>
      <c r="B51" s="97"/>
      <c r="C51" s="100"/>
      <c r="D51" s="96">
        <v>43386.57</v>
      </c>
      <c r="E51" s="100"/>
      <c r="F51" s="96">
        <v>4868.04</v>
      </c>
      <c r="G51" s="100"/>
      <c r="H51" s="96">
        <v>7028.6243400000003</v>
      </c>
      <c r="I51" s="100"/>
      <c r="J51" s="101">
        <f t="shared" si="0"/>
        <v>55283.234340000003</v>
      </c>
      <c r="K51" s="51"/>
    </row>
    <row r="52" spans="1:11" ht="13.2">
      <c r="A52" s="52">
        <v>50</v>
      </c>
      <c r="B52" s="17"/>
      <c r="C52" s="21"/>
      <c r="D52" s="85">
        <v>44152.15</v>
      </c>
      <c r="E52" s="21"/>
      <c r="F52" s="85">
        <v>4973.5200000000004</v>
      </c>
      <c r="G52" s="21"/>
      <c r="H52" s="85">
        <v>7152.6483000000007</v>
      </c>
      <c r="I52" s="21"/>
      <c r="J52" s="90">
        <f t="shared" si="0"/>
        <v>56278.318299999999</v>
      </c>
      <c r="K52" s="52"/>
    </row>
    <row r="53" spans="1:11" ht="13.2">
      <c r="A53" s="52">
        <v>51</v>
      </c>
      <c r="B53" s="17"/>
      <c r="C53" s="21"/>
      <c r="D53" s="85">
        <v>45559.08</v>
      </c>
      <c r="E53" s="21"/>
      <c r="F53" s="85">
        <v>5167.68</v>
      </c>
      <c r="G53" s="21"/>
      <c r="H53" s="85">
        <v>7380.5709600000009</v>
      </c>
      <c r="I53" s="21"/>
      <c r="J53" s="91">
        <f t="shared" si="0"/>
        <v>58107.330960000007</v>
      </c>
      <c r="K53" s="52" t="s">
        <v>62</v>
      </c>
    </row>
    <row r="54" spans="1:11" ht="13.8" thickBot="1">
      <c r="A54" s="51">
        <v>52</v>
      </c>
      <c r="B54" s="97"/>
      <c r="C54" s="100"/>
      <c r="D54" s="102">
        <v>47071.05</v>
      </c>
      <c r="E54" s="100"/>
      <c r="F54" s="102">
        <v>5376.36</v>
      </c>
      <c r="G54" s="100"/>
      <c r="H54" s="102">
        <v>7625.5101000000004</v>
      </c>
      <c r="I54" s="100"/>
      <c r="J54" s="101">
        <f t="shared" si="0"/>
        <v>60072.920100000003</v>
      </c>
      <c r="K54" s="51"/>
    </row>
    <row r="55" spans="1:11" ht="13.2">
      <c r="A55" s="52">
        <v>53</v>
      </c>
      <c r="B55" s="17"/>
      <c r="C55" s="21"/>
      <c r="D55" s="85">
        <v>48582.01</v>
      </c>
      <c r="E55" s="21"/>
      <c r="F55" s="85">
        <v>5584.92</v>
      </c>
      <c r="G55" s="21"/>
      <c r="H55" s="85">
        <v>7870.2856200000006</v>
      </c>
      <c r="I55" s="21"/>
      <c r="J55" s="90">
        <f t="shared" si="0"/>
        <v>62037.215620000003</v>
      </c>
      <c r="K55" s="52"/>
    </row>
    <row r="56" spans="1:11" ht="13.8" thickBot="1">
      <c r="A56" s="51">
        <v>54</v>
      </c>
      <c r="B56" s="97"/>
      <c r="C56" s="100"/>
      <c r="D56" s="102">
        <v>50303.05</v>
      </c>
      <c r="E56" s="100"/>
      <c r="F56" s="102">
        <v>5822.4</v>
      </c>
      <c r="G56" s="100"/>
      <c r="H56" s="102">
        <v>8149.0941000000012</v>
      </c>
      <c r="I56" s="100"/>
      <c r="J56" s="101">
        <f t="shared" si="0"/>
        <v>64274.544100000006</v>
      </c>
      <c r="K56" s="51" t="s">
        <v>63</v>
      </c>
    </row>
    <row r="57" spans="1:11" s="23" customFormat="1" ht="13.8" thickBot="1">
      <c r="A57" s="51">
        <v>55</v>
      </c>
      <c r="B57" s="22"/>
      <c r="C57" s="22"/>
      <c r="D57" s="86">
        <v>53013.89</v>
      </c>
      <c r="E57" s="22"/>
      <c r="F57" s="86">
        <v>6196.56</v>
      </c>
      <c r="G57" s="22"/>
      <c r="H57" s="86">
        <v>8588.2501800000009</v>
      </c>
      <c r="I57" s="22"/>
      <c r="J57" s="90">
        <f t="shared" si="0"/>
        <v>67798.70018</v>
      </c>
      <c r="K57" s="51" t="s">
        <v>64</v>
      </c>
    </row>
    <row r="58" spans="1:11" s="23" customFormat="1" ht="13.8" thickBot="1">
      <c r="A58" s="53">
        <v>56</v>
      </c>
      <c r="B58" s="22"/>
      <c r="C58" s="22"/>
      <c r="D58" s="87">
        <v>55984.3</v>
      </c>
      <c r="E58" s="22"/>
      <c r="F58" s="87">
        <v>6606.36</v>
      </c>
      <c r="G58" s="22"/>
      <c r="H58" s="87">
        <v>9069.4566000000013</v>
      </c>
      <c r="I58" s="22"/>
      <c r="J58" s="91">
        <f t="shared" si="0"/>
        <v>71660.116600000008</v>
      </c>
      <c r="K58" s="53" t="s">
        <v>65</v>
      </c>
    </row>
    <row r="59" spans="1:11" s="23" customFormat="1" ht="13.8" thickBot="1">
      <c r="A59" s="53">
        <v>57</v>
      </c>
      <c r="B59" s="27"/>
      <c r="C59" s="27"/>
      <c r="D59" s="87">
        <v>59216.3</v>
      </c>
      <c r="E59" s="22"/>
      <c r="F59" s="87">
        <v>7052.4</v>
      </c>
      <c r="G59" s="22"/>
      <c r="H59" s="87">
        <v>9593.0406000000003</v>
      </c>
      <c r="I59" s="22"/>
      <c r="J59" s="91">
        <f t="shared" si="0"/>
        <v>75861.74059999999</v>
      </c>
      <c r="K59" s="53" t="s">
        <v>66</v>
      </c>
    </row>
    <row r="60" spans="1:11" s="23" customFormat="1" ht="13.8" thickBot="1">
      <c r="A60" s="53">
        <v>58</v>
      </c>
      <c r="B60" s="22"/>
      <c r="C60" s="22"/>
      <c r="D60" s="87">
        <v>62969.46</v>
      </c>
      <c r="E60" s="22"/>
      <c r="F60" s="87">
        <v>7570.32</v>
      </c>
      <c r="G60" s="22"/>
      <c r="H60" s="87">
        <v>10201.052519999999</v>
      </c>
      <c r="I60" s="22"/>
      <c r="J60" s="91">
        <f t="shared" si="0"/>
        <v>80740.832519999996</v>
      </c>
      <c r="K60" s="53" t="s">
        <v>67</v>
      </c>
    </row>
    <row r="61" spans="1:11" s="23" customFormat="1" ht="13.8" thickBot="1">
      <c r="A61" s="53">
        <v>59</v>
      </c>
      <c r="B61" s="27"/>
      <c r="C61" s="27"/>
      <c r="D61" s="87">
        <v>67088.240000000005</v>
      </c>
      <c r="E61" s="22"/>
      <c r="F61" s="87">
        <v>8138.76</v>
      </c>
      <c r="G61" s="22"/>
      <c r="H61" s="87">
        <v>10868.294880000001</v>
      </c>
      <c r="I61" s="22"/>
      <c r="J61" s="91">
        <f t="shared" si="0"/>
        <v>86095.294880000001</v>
      </c>
      <c r="K61" s="53" t="s">
        <v>68</v>
      </c>
    </row>
    <row r="62" spans="1:11" s="23" customFormat="1" ht="13.8" thickBot="1">
      <c r="A62" s="53">
        <v>60</v>
      </c>
      <c r="B62" s="28"/>
      <c r="C62" s="28"/>
      <c r="D62" s="87">
        <v>71935.23</v>
      </c>
      <c r="E62" s="22"/>
      <c r="F62" s="87">
        <v>8807.64</v>
      </c>
      <c r="G62" s="22"/>
      <c r="H62" s="87">
        <v>11653.50726</v>
      </c>
      <c r="I62" s="22"/>
      <c r="J62" s="91">
        <f t="shared" si="0"/>
        <v>92396.377259999994</v>
      </c>
      <c r="K62" s="53" t="s">
        <v>69</v>
      </c>
    </row>
    <row r="63" spans="1:11" s="23" customFormat="1" ht="13.8" thickBot="1">
      <c r="A63" s="53">
        <v>61</v>
      </c>
      <c r="B63" s="28"/>
      <c r="C63" s="28"/>
      <c r="D63" s="87">
        <v>78655.77</v>
      </c>
      <c r="E63" s="22"/>
      <c r="F63" s="87">
        <v>9735.1200000000008</v>
      </c>
      <c r="G63" s="22"/>
      <c r="H63" s="87">
        <v>12742.234740000002</v>
      </c>
      <c r="I63" s="22"/>
      <c r="J63" s="91">
        <f t="shared" si="0"/>
        <v>101133.12474</v>
      </c>
      <c r="K63" s="53" t="s">
        <v>70</v>
      </c>
    </row>
    <row r="64" spans="1:11" s="23" customFormat="1" ht="13.8" thickBot="1">
      <c r="A64" s="53">
        <v>62</v>
      </c>
      <c r="B64" s="28"/>
      <c r="C64" s="28"/>
      <c r="D64" s="87">
        <v>81900.899999999994</v>
      </c>
      <c r="E64" s="22"/>
      <c r="F64" s="87">
        <v>10182.959999999999</v>
      </c>
      <c r="G64" s="22"/>
      <c r="H64" s="87">
        <v>13267.9458</v>
      </c>
      <c r="I64" s="22"/>
      <c r="J64" s="91">
        <f t="shared" si="0"/>
        <v>105351.80579999999</v>
      </c>
      <c r="K64" s="53" t="s">
        <v>71</v>
      </c>
    </row>
    <row r="65" spans="1:11" s="23" customFormat="1" ht="13.8" thickBot="1">
      <c r="A65" s="53">
        <v>63</v>
      </c>
      <c r="B65" s="28"/>
      <c r="C65" s="28"/>
      <c r="D65" s="87">
        <v>85300.56</v>
      </c>
      <c r="E65" s="22"/>
      <c r="F65" s="87">
        <v>34932</v>
      </c>
      <c r="G65" s="22"/>
      <c r="H65" s="87">
        <v>13818.690720000001</v>
      </c>
      <c r="I65" s="22"/>
      <c r="J65" s="91">
        <f t="shared" si="0"/>
        <v>134051.25072000001</v>
      </c>
      <c r="K65" s="53" t="s">
        <v>72</v>
      </c>
    </row>
    <row r="66" spans="1:11" s="23" customFormat="1" ht="13.8" thickBot="1">
      <c r="A66" s="53">
        <v>64</v>
      </c>
      <c r="B66" s="28"/>
      <c r="C66" s="28"/>
      <c r="D66" s="87">
        <v>88957.77</v>
      </c>
      <c r="E66" s="22"/>
      <c r="F66" s="87">
        <v>11156.76</v>
      </c>
      <c r="G66" s="22"/>
      <c r="H66" s="87">
        <v>14411.158740000001</v>
      </c>
      <c r="I66" s="22"/>
      <c r="J66" s="91">
        <f t="shared" si="0"/>
        <v>114525.68874</v>
      </c>
      <c r="K66" s="53" t="s">
        <v>73</v>
      </c>
    </row>
    <row r="67" spans="1:11" s="23" customFormat="1" ht="13.8" thickBot="1">
      <c r="A67" s="53">
        <v>65</v>
      </c>
      <c r="B67" s="28"/>
      <c r="C67" s="28"/>
      <c r="D67" s="87">
        <v>92821.02</v>
      </c>
      <c r="E67" s="22"/>
      <c r="F67" s="87">
        <v>11689.92</v>
      </c>
      <c r="G67" s="22"/>
      <c r="H67" s="87">
        <v>15037.00524</v>
      </c>
      <c r="I67" s="22"/>
      <c r="J67" s="91">
        <f t="shared" si="0"/>
        <v>119547.94524</v>
      </c>
      <c r="K67" s="53" t="s">
        <v>74</v>
      </c>
    </row>
    <row r="68" spans="1:11" s="23" customFormat="1" ht="13.8" thickBot="1">
      <c r="A68" s="53">
        <v>66</v>
      </c>
      <c r="B68" s="28"/>
      <c r="C68" s="28"/>
      <c r="D68" s="87">
        <v>96890.31</v>
      </c>
      <c r="E68" s="22"/>
      <c r="F68" s="87">
        <v>12251.4</v>
      </c>
      <c r="G68" s="22"/>
      <c r="H68" s="87">
        <v>15696.230219999999</v>
      </c>
      <c r="I68" s="22"/>
      <c r="J68" s="91">
        <f t="shared" si="0"/>
        <v>124837.94021999999</v>
      </c>
      <c r="K68" s="53" t="s">
        <v>75</v>
      </c>
    </row>
    <row r="69" spans="1:11" s="23" customFormat="1" ht="13.8" thickBot="1">
      <c r="A69" s="53">
        <v>67</v>
      </c>
      <c r="B69" s="28"/>
      <c r="C69" s="28"/>
      <c r="D69" s="87">
        <v>101217.15</v>
      </c>
      <c r="E69" s="22"/>
      <c r="F69" s="87">
        <v>12848.52</v>
      </c>
      <c r="G69" s="22"/>
      <c r="H69" s="87">
        <v>16397.1783</v>
      </c>
      <c r="I69" s="22"/>
      <c r="J69" s="91">
        <f t="shared" si="0"/>
        <v>130462.8483</v>
      </c>
      <c r="K69" s="53" t="s">
        <v>76</v>
      </c>
    </row>
    <row r="70" spans="1:11" s="23" customFormat="1" ht="13.8" thickBot="1">
      <c r="A70" s="53">
        <v>68</v>
      </c>
      <c r="B70" s="29"/>
      <c r="C70" s="29"/>
      <c r="D70" s="87">
        <v>121200</v>
      </c>
      <c r="E70" s="89"/>
      <c r="F70" s="87">
        <v>15606.24</v>
      </c>
      <c r="G70" s="89"/>
      <c r="H70" s="87">
        <v>19634.400000000001</v>
      </c>
      <c r="I70" s="89"/>
      <c r="J70" s="91">
        <f t="shared" si="0"/>
        <v>156440.63999999998</v>
      </c>
      <c r="K70" s="53" t="s">
        <v>77</v>
      </c>
    </row>
    <row r="71" spans="1:11" s="23" customFormat="1" ht="13.8" thickBot="1">
      <c r="A71" s="53">
        <v>69</v>
      </c>
      <c r="B71" s="29"/>
      <c r="C71" s="29"/>
      <c r="D71" s="87">
        <v>146450</v>
      </c>
      <c r="E71" s="89"/>
      <c r="F71" s="87">
        <v>19090.68</v>
      </c>
      <c r="G71" s="89"/>
      <c r="H71" s="87">
        <v>23724.9</v>
      </c>
      <c r="I71" s="89"/>
      <c r="J71" s="91">
        <f t="shared" si="0"/>
        <v>189265.58</v>
      </c>
      <c r="K71" s="53" t="s">
        <v>78</v>
      </c>
    </row>
    <row r="72" spans="1:11" s="23" customFormat="1">
      <c r="A72" s="37"/>
      <c r="B72" s="29"/>
      <c r="C72" s="29"/>
      <c r="D72" s="38"/>
      <c r="E72" s="89"/>
      <c r="F72" s="37"/>
      <c r="G72" s="89"/>
      <c r="H72" s="37"/>
      <c r="I72" s="89"/>
      <c r="J72" s="37"/>
      <c r="K72" s="37"/>
    </row>
    <row r="73" spans="1:11" s="23" customFormat="1">
      <c r="A73" s="37"/>
      <c r="D73" s="38"/>
      <c r="F73" s="37"/>
      <c r="H73" s="37"/>
      <c r="J73" s="37"/>
      <c r="K73" s="37"/>
    </row>
    <row r="74" spans="1:11" s="23" customFormat="1">
      <c r="A74" s="37"/>
      <c r="D74" s="38"/>
      <c r="F74" s="37"/>
      <c r="H74" s="37"/>
      <c r="J74" s="37"/>
      <c r="K74" s="37"/>
    </row>
    <row r="75" spans="1:11" s="23" customFormat="1">
      <c r="A75" s="37"/>
      <c r="D75" s="38"/>
      <c r="F75" s="37"/>
      <c r="H75" s="37"/>
      <c r="J75" s="37"/>
      <c r="K75" s="37"/>
    </row>
    <row r="76" spans="1:11" s="23" customFormat="1">
      <c r="A76" s="37"/>
      <c r="D76" s="38"/>
      <c r="F76" s="37"/>
      <c r="H76" s="37"/>
      <c r="J76" s="37"/>
      <c r="K76" s="37"/>
    </row>
    <row r="77" spans="1:11" s="23" customFormat="1">
      <c r="A77" s="37"/>
      <c r="D77" s="38"/>
      <c r="F77" s="37"/>
      <c r="H77" s="37"/>
      <c r="J77" s="37"/>
      <c r="K77" s="37"/>
    </row>
    <row r="78" spans="1:11" s="23" customFormat="1">
      <c r="A78" s="37"/>
      <c r="D78" s="38"/>
      <c r="F78" s="37"/>
      <c r="H78" s="37"/>
      <c r="J78" s="37"/>
      <c r="K78" s="37"/>
    </row>
    <row r="79" spans="1:11" s="23" customFormat="1">
      <c r="A79" s="37"/>
      <c r="D79" s="38"/>
      <c r="F79" s="37"/>
      <c r="H79" s="37"/>
      <c r="J79" s="37"/>
      <c r="K79" s="37"/>
    </row>
    <row r="80" spans="1:11" s="23" customFormat="1">
      <c r="A80" s="37"/>
      <c r="D80" s="38"/>
      <c r="F80" s="37"/>
      <c r="H80" s="37"/>
      <c r="J80" s="37"/>
      <c r="K80" s="37"/>
    </row>
    <row r="81" spans="1:11" s="23" customFormat="1">
      <c r="A81" s="37"/>
      <c r="D81" s="38"/>
      <c r="F81" s="37"/>
      <c r="H81" s="37"/>
      <c r="J81" s="37"/>
      <c r="K81" s="37"/>
    </row>
    <row r="82" spans="1:11" s="23" customFormat="1">
      <c r="A82" s="37"/>
      <c r="D82" s="38"/>
      <c r="F82" s="37"/>
      <c r="H82" s="37"/>
      <c r="J82" s="37"/>
      <c r="K82" s="37"/>
    </row>
    <row r="83" spans="1:11" s="23" customFormat="1">
      <c r="A83" s="37"/>
      <c r="D83" s="38"/>
      <c r="F83" s="37"/>
      <c r="H83" s="37"/>
      <c r="J83" s="37"/>
      <c r="K83" s="37"/>
    </row>
    <row r="84" spans="1:11" s="23" customFormat="1">
      <c r="A84" s="37"/>
      <c r="D84" s="38"/>
      <c r="F84" s="37"/>
      <c r="H84" s="37"/>
      <c r="J84" s="37"/>
      <c r="K84" s="37"/>
    </row>
    <row r="85" spans="1:11" s="23" customFormat="1">
      <c r="A85" s="37"/>
      <c r="D85" s="38"/>
      <c r="F85" s="37"/>
      <c r="H85" s="37"/>
      <c r="J85" s="37"/>
      <c r="K85" s="37"/>
    </row>
    <row r="86" spans="1:11" s="23" customFormat="1">
      <c r="A86" s="37"/>
      <c r="D86" s="38"/>
      <c r="F86" s="37"/>
      <c r="H86" s="37"/>
      <c r="J86" s="37"/>
      <c r="K86" s="37"/>
    </row>
    <row r="87" spans="1:11" s="23" customFormat="1">
      <c r="A87" s="37"/>
      <c r="D87" s="38"/>
      <c r="F87" s="37"/>
      <c r="H87" s="37"/>
      <c r="J87" s="37"/>
      <c r="K87" s="37"/>
    </row>
    <row r="88" spans="1:11" s="23" customFormat="1">
      <c r="A88" s="37"/>
      <c r="D88" s="38"/>
      <c r="F88" s="37"/>
      <c r="H88" s="37"/>
      <c r="J88" s="37"/>
      <c r="K88" s="37"/>
    </row>
    <row r="89" spans="1:11" s="23" customFormat="1">
      <c r="A89" s="37"/>
      <c r="D89" s="38"/>
      <c r="F89" s="37"/>
      <c r="H89" s="37"/>
      <c r="J89" s="37"/>
      <c r="K89" s="37"/>
    </row>
    <row r="90" spans="1:11" s="23" customFormat="1">
      <c r="A90" s="37"/>
      <c r="D90" s="38"/>
      <c r="F90" s="37"/>
      <c r="H90" s="37"/>
      <c r="J90" s="37"/>
      <c r="K90" s="37"/>
    </row>
    <row r="91" spans="1:11" s="23" customFormat="1">
      <c r="A91" s="37"/>
      <c r="D91" s="38"/>
      <c r="F91" s="37"/>
      <c r="H91" s="37"/>
      <c r="J91" s="37"/>
      <c r="K91" s="37"/>
    </row>
    <row r="92" spans="1:11" s="23" customFormat="1">
      <c r="A92" s="37"/>
      <c r="D92" s="38"/>
      <c r="F92" s="37"/>
      <c r="H92" s="37"/>
      <c r="J92" s="37"/>
      <c r="K92" s="37"/>
    </row>
    <row r="93" spans="1:11" s="23" customFormat="1">
      <c r="A93" s="37"/>
      <c r="D93" s="38"/>
      <c r="F93" s="37"/>
      <c r="H93" s="37"/>
      <c r="J93" s="37"/>
      <c r="K93" s="37"/>
    </row>
    <row r="94" spans="1:11" s="23" customFormat="1">
      <c r="A94" s="37"/>
      <c r="D94" s="38"/>
      <c r="F94" s="37"/>
      <c r="H94" s="37"/>
      <c r="J94" s="37"/>
      <c r="K94" s="37"/>
    </row>
    <row r="95" spans="1:11" s="23" customFormat="1">
      <c r="A95" s="37"/>
      <c r="D95" s="38"/>
      <c r="F95" s="37"/>
      <c r="H95" s="37"/>
      <c r="J95" s="37"/>
      <c r="K95" s="37"/>
    </row>
    <row r="96" spans="1:11" s="23" customFormat="1">
      <c r="A96" s="37"/>
      <c r="D96" s="38"/>
      <c r="F96" s="37"/>
      <c r="H96" s="37"/>
      <c r="J96" s="37"/>
      <c r="K96" s="37"/>
    </row>
    <row r="97" spans="1:11" s="23" customFormat="1">
      <c r="A97" s="37"/>
      <c r="D97" s="38"/>
      <c r="F97" s="37"/>
      <c r="H97" s="37"/>
      <c r="J97" s="37"/>
      <c r="K97" s="37"/>
    </row>
    <row r="98" spans="1:11" s="23" customFormat="1">
      <c r="A98" s="37"/>
      <c r="D98" s="38"/>
      <c r="F98" s="37"/>
      <c r="H98" s="37"/>
      <c r="J98" s="37"/>
      <c r="K98" s="37"/>
    </row>
    <row r="99" spans="1:11" s="23" customFormat="1">
      <c r="A99" s="37"/>
      <c r="D99" s="38"/>
      <c r="F99" s="37"/>
      <c r="H99" s="37"/>
      <c r="J99" s="37"/>
      <c r="K99" s="37"/>
    </row>
    <row r="100" spans="1:11" s="23" customFormat="1">
      <c r="A100" s="37"/>
      <c r="D100" s="38"/>
      <c r="F100" s="37"/>
      <c r="H100" s="37"/>
      <c r="J100" s="37"/>
      <c r="K100" s="37"/>
    </row>
    <row r="101" spans="1:11" s="23" customFormat="1">
      <c r="A101" s="37"/>
      <c r="D101" s="38"/>
      <c r="F101" s="37"/>
      <c r="H101" s="37"/>
      <c r="J101" s="37"/>
      <c r="K101" s="37"/>
    </row>
    <row r="102" spans="1:11" s="23" customFormat="1">
      <c r="A102" s="37"/>
      <c r="D102" s="38"/>
      <c r="F102" s="37"/>
      <c r="H102" s="37"/>
      <c r="J102" s="37"/>
      <c r="K102" s="37"/>
    </row>
    <row r="103" spans="1:11" s="23" customFormat="1">
      <c r="A103" s="37"/>
      <c r="D103" s="38"/>
      <c r="F103" s="37"/>
      <c r="H103" s="37"/>
      <c r="J103" s="37"/>
      <c r="K103" s="37"/>
    </row>
    <row r="104" spans="1:11" s="23" customFormat="1">
      <c r="A104" s="37"/>
      <c r="D104" s="38"/>
      <c r="F104" s="37"/>
      <c r="H104" s="37"/>
      <c r="J104" s="37"/>
      <c r="K104" s="37"/>
    </row>
    <row r="105" spans="1:11" s="23" customFormat="1">
      <c r="A105" s="37"/>
      <c r="D105" s="38"/>
      <c r="F105" s="37"/>
      <c r="H105" s="37"/>
      <c r="J105" s="37"/>
      <c r="K105" s="37"/>
    </row>
    <row r="106" spans="1:11" s="23" customFormat="1">
      <c r="A106" s="37"/>
      <c r="D106" s="38"/>
      <c r="F106" s="37"/>
      <c r="H106" s="37"/>
      <c r="J106" s="37"/>
      <c r="K106" s="37"/>
    </row>
    <row r="107" spans="1:11" s="23" customFormat="1">
      <c r="A107" s="37"/>
      <c r="D107" s="38"/>
      <c r="F107" s="37"/>
      <c r="H107" s="37"/>
      <c r="J107" s="37"/>
      <c r="K107" s="37"/>
    </row>
    <row r="108" spans="1:11" s="23" customFormat="1">
      <c r="A108" s="37"/>
      <c r="D108" s="38"/>
      <c r="F108" s="37"/>
      <c r="H108" s="37"/>
      <c r="J108" s="37"/>
      <c r="K108" s="37"/>
    </row>
    <row r="109" spans="1:11" s="23" customFormat="1">
      <c r="A109" s="37"/>
      <c r="D109" s="38"/>
      <c r="F109" s="37"/>
      <c r="H109" s="37"/>
      <c r="J109" s="37"/>
      <c r="K109" s="37"/>
    </row>
    <row r="110" spans="1:11" s="23" customFormat="1">
      <c r="A110" s="37"/>
      <c r="D110" s="38"/>
      <c r="F110" s="37"/>
      <c r="H110" s="37"/>
      <c r="J110" s="37"/>
      <c r="K110" s="37"/>
    </row>
    <row r="111" spans="1:11" s="23" customFormat="1">
      <c r="A111" s="37"/>
      <c r="D111" s="38"/>
      <c r="F111" s="37"/>
      <c r="H111" s="37"/>
      <c r="J111" s="37"/>
      <c r="K111" s="37"/>
    </row>
    <row r="112" spans="1:11" s="23" customFormat="1">
      <c r="A112" s="37"/>
      <c r="D112" s="38"/>
      <c r="F112" s="37"/>
      <c r="H112" s="37"/>
      <c r="J112" s="37"/>
      <c r="K112" s="37"/>
    </row>
    <row r="113" spans="1:11" s="23" customFormat="1">
      <c r="A113" s="37"/>
      <c r="D113" s="38"/>
      <c r="F113" s="37"/>
      <c r="H113" s="37"/>
      <c r="J113" s="37"/>
      <c r="K113" s="37"/>
    </row>
    <row r="114" spans="1:11" s="23" customFormat="1">
      <c r="A114" s="37"/>
      <c r="D114" s="38"/>
      <c r="F114" s="37"/>
      <c r="H114" s="37"/>
      <c r="J114" s="37"/>
      <c r="K114" s="37"/>
    </row>
    <row r="115" spans="1:11" s="23" customFormat="1">
      <c r="A115" s="37"/>
      <c r="D115" s="38"/>
      <c r="F115" s="37"/>
      <c r="H115" s="37"/>
      <c r="J115" s="37"/>
      <c r="K115" s="37"/>
    </row>
    <row r="116" spans="1:11" s="23" customFormat="1">
      <c r="A116" s="37"/>
      <c r="D116" s="38"/>
      <c r="F116" s="37"/>
      <c r="H116" s="37"/>
      <c r="J116" s="37"/>
      <c r="K116" s="37"/>
    </row>
    <row r="117" spans="1:11" s="23" customFormat="1">
      <c r="A117" s="37"/>
      <c r="D117" s="38"/>
      <c r="F117" s="37"/>
      <c r="H117" s="37"/>
      <c r="J117" s="37"/>
      <c r="K117" s="37"/>
    </row>
    <row r="118" spans="1:11" s="23" customFormat="1">
      <c r="A118" s="37"/>
      <c r="D118" s="38"/>
      <c r="F118" s="37"/>
      <c r="H118" s="37"/>
      <c r="J118" s="37"/>
      <c r="K118" s="37"/>
    </row>
    <row r="119" spans="1:11" s="23" customFormat="1">
      <c r="A119" s="37"/>
      <c r="D119" s="38"/>
      <c r="F119" s="37"/>
      <c r="H119" s="37"/>
      <c r="J119" s="37"/>
      <c r="K119" s="37"/>
    </row>
    <row r="120" spans="1:11" s="23" customFormat="1">
      <c r="A120" s="37"/>
      <c r="D120" s="38"/>
      <c r="F120" s="37"/>
      <c r="H120" s="37"/>
      <c r="J120" s="37"/>
      <c r="K120" s="37"/>
    </row>
    <row r="121" spans="1:11" s="23" customFormat="1">
      <c r="A121" s="37"/>
      <c r="D121" s="38"/>
      <c r="F121" s="37"/>
      <c r="H121" s="37"/>
      <c r="J121" s="37"/>
      <c r="K121" s="37"/>
    </row>
    <row r="122" spans="1:11" s="23" customFormat="1">
      <c r="A122" s="37"/>
      <c r="D122" s="38"/>
      <c r="F122" s="37"/>
      <c r="H122" s="37"/>
      <c r="J122" s="37"/>
      <c r="K122" s="37"/>
    </row>
    <row r="123" spans="1:11" s="23" customFormat="1">
      <c r="A123" s="37"/>
      <c r="D123" s="38"/>
      <c r="F123" s="37"/>
      <c r="H123" s="37"/>
      <c r="J123" s="37"/>
      <c r="K123" s="37"/>
    </row>
    <row r="124" spans="1:11" s="23" customFormat="1">
      <c r="A124" s="37"/>
      <c r="D124" s="38"/>
      <c r="F124" s="37"/>
      <c r="H124" s="37"/>
      <c r="J124" s="37"/>
      <c r="K124" s="37"/>
    </row>
    <row r="125" spans="1:11" s="23" customFormat="1">
      <c r="A125" s="37"/>
      <c r="D125" s="38"/>
      <c r="F125" s="37"/>
      <c r="H125" s="37"/>
      <c r="J125" s="37"/>
      <c r="K125" s="37"/>
    </row>
    <row r="126" spans="1:11" s="23" customFormat="1">
      <c r="A126" s="37"/>
      <c r="D126" s="38"/>
      <c r="F126" s="37"/>
      <c r="H126" s="37"/>
      <c r="J126" s="37"/>
      <c r="K126" s="37"/>
    </row>
    <row r="127" spans="1:11" s="23" customFormat="1">
      <c r="A127" s="37"/>
      <c r="D127" s="38"/>
      <c r="F127" s="37"/>
      <c r="H127" s="37"/>
      <c r="J127" s="37"/>
      <c r="K127" s="37"/>
    </row>
    <row r="128" spans="1:11" s="23" customFormat="1">
      <c r="A128" s="37"/>
      <c r="D128" s="38"/>
      <c r="F128" s="37"/>
      <c r="H128" s="37"/>
      <c r="J128" s="37"/>
      <c r="K128" s="37"/>
    </row>
    <row r="129" spans="1:11" s="23" customFormat="1">
      <c r="A129" s="37"/>
      <c r="D129" s="38"/>
      <c r="F129" s="37"/>
      <c r="H129" s="37"/>
      <c r="J129" s="37"/>
      <c r="K129" s="37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workbookViewId="0">
      <selection activeCell="G21" sqref="G21"/>
    </sheetView>
  </sheetViews>
  <sheetFormatPr defaultRowHeight="13.2"/>
  <cols>
    <col min="2" max="2" width="32.44140625" customWidth="1"/>
  </cols>
  <sheetData>
    <row r="1" spans="1:4" ht="14.4">
      <c r="A1" s="55" t="s">
        <v>0</v>
      </c>
      <c r="B1" s="55"/>
      <c r="C1" s="55"/>
      <c r="D1" s="55"/>
    </row>
    <row r="2" spans="1:4" ht="14.4">
      <c r="A2" s="55" t="s">
        <v>90</v>
      </c>
      <c r="B2" s="55"/>
      <c r="C2" s="55"/>
      <c r="D2" s="55"/>
    </row>
    <row r="4" spans="1:4" ht="14.4">
      <c r="A4" s="55" t="s">
        <v>91</v>
      </c>
      <c r="C4" s="55" t="s">
        <v>92</v>
      </c>
    </row>
    <row r="5" spans="1:4" ht="14.4">
      <c r="A5" s="37" t="s">
        <v>93</v>
      </c>
      <c r="B5" s="37"/>
      <c r="C5" s="37" t="s">
        <v>93</v>
      </c>
    </row>
    <row r="6" spans="1:4" ht="14.4">
      <c r="B6" s="56" t="s">
        <v>94</v>
      </c>
    </row>
    <row r="8" spans="1:4">
      <c r="A8" s="57">
        <v>86993</v>
      </c>
      <c r="B8" t="s">
        <v>95</v>
      </c>
      <c r="C8" s="57">
        <v>95187</v>
      </c>
    </row>
    <row r="9" spans="1:4">
      <c r="A9" s="57"/>
      <c r="C9" s="57"/>
    </row>
    <row r="10" spans="1:4">
      <c r="A10" s="57">
        <v>8194</v>
      </c>
      <c r="B10" t="s">
        <v>96</v>
      </c>
      <c r="C10" s="57">
        <f>17546+420+165</f>
        <v>18131</v>
      </c>
    </row>
    <row r="11" spans="1:4">
      <c r="A11" s="57"/>
      <c r="C11" s="57"/>
    </row>
    <row r="12" spans="1:4" ht="13.8" thickBot="1">
      <c r="A12" s="58">
        <f>SUM(A8:A10)</f>
        <v>95187</v>
      </c>
      <c r="C12" s="58">
        <f>SUM(C8:C10)</f>
        <v>113318</v>
      </c>
    </row>
    <row r="13" spans="1:4">
      <c r="A13" s="57"/>
      <c r="C13" s="57"/>
    </row>
    <row r="14" spans="1:4" ht="14.4">
      <c r="A14" s="57"/>
      <c r="B14" s="56" t="s">
        <v>97</v>
      </c>
      <c r="C14" s="57"/>
    </row>
    <row r="15" spans="1:4">
      <c r="A15" s="57"/>
      <c r="C15" s="57"/>
    </row>
    <row r="16" spans="1:4">
      <c r="A16" s="57">
        <v>-165</v>
      </c>
      <c r="B16" t="s">
        <v>98</v>
      </c>
      <c r="C16" s="57">
        <v>0</v>
      </c>
    </row>
    <row r="17" spans="1:3">
      <c r="A17" s="57">
        <v>95352</v>
      </c>
      <c r="B17" t="s">
        <v>99</v>
      </c>
      <c r="C17" s="57">
        <v>113318</v>
      </c>
    </row>
    <row r="18" spans="1:3" ht="13.8" thickBot="1">
      <c r="A18" s="58">
        <f>SUM(A16:A17)</f>
        <v>95187</v>
      </c>
      <c r="C18" s="58">
        <f>SUM(C16:C17)</f>
        <v>113318</v>
      </c>
    </row>
    <row r="21" spans="1:3" ht="14.4">
      <c r="B21" s="59"/>
    </row>
    <row r="22" spans="1:3">
      <c r="A22" t="s">
        <v>100</v>
      </c>
      <c r="C22" t="s">
        <v>82</v>
      </c>
    </row>
    <row r="23" spans="1:3">
      <c r="A23" t="s">
        <v>101</v>
      </c>
    </row>
    <row r="24" spans="1:3">
      <c r="A24" t="s">
        <v>102</v>
      </c>
    </row>
    <row r="28" spans="1:3">
      <c r="A28" t="s">
        <v>103</v>
      </c>
    </row>
    <row r="30" spans="1:3">
      <c r="A30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workbookViewId="0">
      <selection activeCell="B18" sqref="B18"/>
    </sheetView>
  </sheetViews>
  <sheetFormatPr defaultRowHeight="13.2"/>
  <cols>
    <col min="1" max="1" width="32.44140625" customWidth="1"/>
  </cols>
  <sheetData>
    <row r="1" spans="1:3" ht="14.4">
      <c r="A1" s="55" t="s">
        <v>0</v>
      </c>
      <c r="B1" s="55"/>
      <c r="C1" s="55"/>
    </row>
    <row r="2" spans="1:3" ht="14.4">
      <c r="A2" s="55" t="s">
        <v>106</v>
      </c>
      <c r="B2" s="55"/>
      <c r="C2" s="55"/>
    </row>
    <row r="4" spans="1:3" ht="14.4">
      <c r="B4" s="55" t="s">
        <v>80</v>
      </c>
    </row>
    <row r="5" spans="1:3" ht="14.4">
      <c r="A5" s="37"/>
      <c r="B5" s="37" t="s">
        <v>93</v>
      </c>
    </row>
    <row r="6" spans="1:3" ht="14.4">
      <c r="A6" s="56" t="s">
        <v>94</v>
      </c>
    </row>
    <row r="8" spans="1:3">
      <c r="A8" t="s">
        <v>95</v>
      </c>
      <c r="B8" s="57">
        <v>113318</v>
      </c>
    </row>
    <row r="9" spans="1:3">
      <c r="B9" s="57"/>
    </row>
    <row r="10" spans="1:3">
      <c r="A10" t="s">
        <v>96</v>
      </c>
      <c r="B10" s="57">
        <v>6720</v>
      </c>
    </row>
    <row r="11" spans="1:3">
      <c r="B11" s="57"/>
    </row>
    <row r="12" spans="1:3" ht="13.8" thickBot="1">
      <c r="B12" s="58">
        <f>SUM(B8:B10)</f>
        <v>120038</v>
      </c>
    </row>
    <row r="13" spans="1:3">
      <c r="B13" s="57"/>
    </row>
    <row r="14" spans="1:3" ht="14.4">
      <c r="A14" s="56" t="s">
        <v>97</v>
      </c>
      <c r="B14" s="57"/>
    </row>
    <row r="15" spans="1:3">
      <c r="B15" s="57"/>
    </row>
    <row r="16" spans="1:3">
      <c r="A16" t="s">
        <v>98</v>
      </c>
      <c r="B16" s="57">
        <v>0</v>
      </c>
    </row>
    <row r="17" spans="1:2">
      <c r="A17" t="s">
        <v>99</v>
      </c>
      <c r="B17" s="57">
        <v>120038</v>
      </c>
    </row>
    <row r="18" spans="1:2" ht="13.8" thickBot="1">
      <c r="B18" s="58">
        <f>SUM(B16:B17)</f>
        <v>120038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zoomScaleNormal="100" workbookViewId="0">
      <selection activeCell="B10" sqref="B10"/>
    </sheetView>
  </sheetViews>
  <sheetFormatPr defaultRowHeight="13.2"/>
  <cols>
    <col min="1" max="1" width="32.44140625" customWidth="1"/>
  </cols>
  <sheetData>
    <row r="1" spans="1:3" ht="14.4">
      <c r="A1" s="55" t="s">
        <v>0</v>
      </c>
      <c r="B1" s="55"/>
      <c r="C1" s="55"/>
    </row>
    <row r="2" spans="1:3" ht="14.4">
      <c r="A2" s="55" t="s">
        <v>827</v>
      </c>
      <c r="B2" s="55"/>
      <c r="C2" s="55"/>
    </row>
    <row r="4" spans="1:3" ht="14.4">
      <c r="B4" s="55" t="s">
        <v>808</v>
      </c>
    </row>
    <row r="5" spans="1:3" ht="14.4">
      <c r="A5" s="37"/>
      <c r="B5" s="37" t="s">
        <v>93</v>
      </c>
    </row>
    <row r="6" spans="1:3" ht="14.4">
      <c r="A6" s="56" t="s">
        <v>94</v>
      </c>
    </row>
    <row r="8" spans="1:3">
      <c r="A8" t="s">
        <v>95</v>
      </c>
      <c r="B8" s="76">
        <v>115380</v>
      </c>
    </row>
    <row r="9" spans="1:3">
      <c r="B9" s="57"/>
    </row>
    <row r="10" spans="1:3">
      <c r="A10" t="s">
        <v>96</v>
      </c>
      <c r="B10" s="57">
        <v>-8394</v>
      </c>
    </row>
    <row r="11" spans="1:3">
      <c r="B11" s="57"/>
    </row>
    <row r="12" spans="1:3" ht="13.8" thickBot="1">
      <c r="B12" s="58">
        <f>SUM(B8:B10)</f>
        <v>106986</v>
      </c>
    </row>
    <row r="13" spans="1:3">
      <c r="B13" s="57"/>
    </row>
    <row r="14" spans="1:3" ht="14.4">
      <c r="A14" s="56" t="s">
        <v>97</v>
      </c>
      <c r="B14" s="57"/>
    </row>
    <row r="15" spans="1:3">
      <c r="B15" s="57"/>
    </row>
    <row r="16" spans="1:3">
      <c r="A16" t="s">
        <v>98</v>
      </c>
      <c r="B16" s="57">
        <v>0</v>
      </c>
    </row>
    <row r="17" spans="1:2">
      <c r="A17" t="s">
        <v>99</v>
      </c>
      <c r="B17" s="57">
        <v>106986</v>
      </c>
    </row>
    <row r="18" spans="1:2" ht="13.8" thickBot="1">
      <c r="B18" s="58">
        <f>SUM(B16:B17)</f>
        <v>106986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workbookViewId="0">
      <selection activeCell="B4" sqref="B4"/>
    </sheetView>
  </sheetViews>
  <sheetFormatPr defaultRowHeight="13.2"/>
  <cols>
    <col min="1" max="1" width="24.5546875" bestFit="1" customWidth="1"/>
  </cols>
  <sheetData>
    <row r="1" spans="1:2">
      <c r="B1" s="81" t="s">
        <v>93</v>
      </c>
    </row>
    <row r="2" spans="1:2">
      <c r="A2" s="54" t="s">
        <v>802</v>
      </c>
      <c r="B2">
        <v>139343</v>
      </c>
    </row>
    <row r="3" spans="1:2">
      <c r="A3" s="54" t="s">
        <v>803</v>
      </c>
      <c r="B3">
        <v>-17575</v>
      </c>
    </row>
    <row r="4" spans="1:2">
      <c r="A4" s="54" t="s">
        <v>804</v>
      </c>
      <c r="B4">
        <f>SUM(B2:B3)</f>
        <v>121768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82"/>
  <sheetViews>
    <sheetView topLeftCell="A185" workbookViewId="0">
      <selection activeCell="I209" sqref="I209"/>
    </sheetView>
  </sheetViews>
  <sheetFormatPr defaultColWidth="9.109375" defaultRowHeight="13.2"/>
  <cols>
    <col min="1" max="13" width="9.109375" style="77"/>
    <col min="14" max="14" width="13" style="77" customWidth="1"/>
    <col min="15" max="15" width="133.6640625" style="77" bestFit="1" customWidth="1"/>
    <col min="16" max="22" width="9.109375" style="77"/>
    <col min="23" max="23" width="14.109375" style="78" bestFit="1" customWidth="1"/>
    <col min="24" max="24" width="14.109375" style="77" bestFit="1" customWidth="1"/>
    <col min="25" max="16384" width="9.109375" style="77"/>
  </cols>
  <sheetData>
    <row r="1" spans="1:24">
      <c r="A1" s="77" t="s">
        <v>113</v>
      </c>
    </row>
    <row r="2" spans="1:24">
      <c r="W2" s="78" t="s">
        <v>805</v>
      </c>
      <c r="X2" s="78" t="s">
        <v>806</v>
      </c>
    </row>
    <row r="3" spans="1:24">
      <c r="A3" s="77" t="s">
        <v>114</v>
      </c>
      <c r="B3" s="77" t="s">
        <v>115</v>
      </c>
      <c r="C3" s="77" t="s">
        <v>116</v>
      </c>
      <c r="D3" s="77" t="s">
        <v>117</v>
      </c>
      <c r="E3" s="77" t="s">
        <v>118</v>
      </c>
      <c r="F3" s="77" t="s">
        <v>119</v>
      </c>
      <c r="G3" s="77" t="s">
        <v>120</v>
      </c>
      <c r="H3" s="77" t="s">
        <v>121</v>
      </c>
      <c r="I3" s="77" t="s">
        <v>122</v>
      </c>
      <c r="J3" s="77" t="s">
        <v>123</v>
      </c>
      <c r="K3" s="77" t="s">
        <v>124</v>
      </c>
      <c r="L3" s="77" t="s">
        <v>125</v>
      </c>
      <c r="M3" s="77" t="s">
        <v>126</v>
      </c>
      <c r="N3" s="77" t="s">
        <v>127</v>
      </c>
      <c r="O3" s="77" t="s">
        <v>128</v>
      </c>
      <c r="P3" s="77" t="s">
        <v>129</v>
      </c>
      <c r="Q3" s="77" t="s">
        <v>130</v>
      </c>
      <c r="R3" s="77" t="s">
        <v>131</v>
      </c>
      <c r="S3" s="77" t="s">
        <v>132</v>
      </c>
      <c r="T3" s="77" t="s">
        <v>133</v>
      </c>
    </row>
    <row r="4" spans="1:24">
      <c r="A4" s="77" t="s">
        <v>134</v>
      </c>
      <c r="B4" s="77" t="s">
        <v>135</v>
      </c>
      <c r="C4" s="77" t="s">
        <v>136</v>
      </c>
      <c r="D4" s="77" t="s">
        <v>137</v>
      </c>
      <c r="E4" s="77" t="s">
        <v>138</v>
      </c>
      <c r="F4" s="77" t="s">
        <v>139</v>
      </c>
      <c r="G4" s="77" t="s">
        <v>140</v>
      </c>
      <c r="H4" s="77" t="s">
        <v>141</v>
      </c>
      <c r="I4" s="77" t="s">
        <v>140</v>
      </c>
      <c r="J4" s="77">
        <v>3678.23</v>
      </c>
      <c r="K4" s="77" t="s">
        <v>142</v>
      </c>
      <c r="L4" s="77" t="s">
        <v>143</v>
      </c>
      <c r="M4" s="77" t="s">
        <v>144</v>
      </c>
      <c r="N4" s="77" t="s">
        <v>145</v>
      </c>
      <c r="O4" s="77" t="s">
        <v>146</v>
      </c>
      <c r="P4" s="77" t="s">
        <v>82</v>
      </c>
      <c r="Q4" s="77" t="s">
        <v>147</v>
      </c>
      <c r="R4" s="77" t="s">
        <v>148</v>
      </c>
      <c r="S4" s="77" t="s">
        <v>149</v>
      </c>
      <c r="T4" s="79">
        <v>42167.470277777778</v>
      </c>
      <c r="W4" s="78">
        <v>12455</v>
      </c>
      <c r="X4" s="78">
        <v>12455</v>
      </c>
    </row>
    <row r="5" spans="1:24">
      <c r="A5" s="77" t="s">
        <v>150</v>
      </c>
      <c r="B5" s="77" t="s">
        <v>135</v>
      </c>
      <c r="C5" s="77" t="s">
        <v>136</v>
      </c>
      <c r="D5" s="77" t="s">
        <v>137</v>
      </c>
      <c r="E5" s="77" t="s">
        <v>138</v>
      </c>
      <c r="F5" s="77" t="s">
        <v>139</v>
      </c>
      <c r="G5" s="77" t="s">
        <v>140</v>
      </c>
      <c r="H5" s="77" t="s">
        <v>141</v>
      </c>
      <c r="I5" s="77" t="s">
        <v>140</v>
      </c>
      <c r="J5" s="77">
        <v>4042.23</v>
      </c>
      <c r="K5" s="77" t="s">
        <v>142</v>
      </c>
      <c r="L5" s="77" t="s">
        <v>151</v>
      </c>
      <c r="M5" s="77" t="s">
        <v>152</v>
      </c>
      <c r="N5" s="77" t="s">
        <v>153</v>
      </c>
      <c r="O5" s="77" t="s">
        <v>146</v>
      </c>
      <c r="P5" s="77" t="s">
        <v>82</v>
      </c>
      <c r="Q5" s="77" t="s">
        <v>154</v>
      </c>
      <c r="R5" s="77" t="s">
        <v>148</v>
      </c>
      <c r="S5" s="77" t="s">
        <v>149</v>
      </c>
      <c r="T5" s="79">
        <v>42229.479942129627</v>
      </c>
      <c r="W5" s="78">
        <v>437</v>
      </c>
      <c r="X5" s="78">
        <v>437</v>
      </c>
    </row>
    <row r="6" spans="1:24">
      <c r="A6" s="77" t="s">
        <v>155</v>
      </c>
      <c r="B6" s="77" t="s">
        <v>135</v>
      </c>
      <c r="C6" s="77" t="s">
        <v>136</v>
      </c>
      <c r="D6" s="77" t="s">
        <v>137</v>
      </c>
      <c r="E6" s="77" t="s">
        <v>138</v>
      </c>
      <c r="F6" s="77" t="s">
        <v>139</v>
      </c>
      <c r="G6" s="77" t="s">
        <v>140</v>
      </c>
      <c r="H6" s="77" t="s">
        <v>141</v>
      </c>
      <c r="I6" s="77" t="s">
        <v>140</v>
      </c>
      <c r="J6" s="77">
        <v>4224.2300000000005</v>
      </c>
      <c r="K6" s="77" t="s">
        <v>142</v>
      </c>
      <c r="L6" s="77" t="s">
        <v>156</v>
      </c>
      <c r="M6" s="77" t="s">
        <v>157</v>
      </c>
      <c r="N6" s="77" t="s">
        <v>158</v>
      </c>
      <c r="O6" s="77" t="s">
        <v>146</v>
      </c>
      <c r="P6" s="77" t="s">
        <v>82</v>
      </c>
      <c r="Q6" s="77" t="s">
        <v>159</v>
      </c>
      <c r="R6" s="77" t="s">
        <v>148</v>
      </c>
      <c r="S6" s="77" t="s">
        <v>149</v>
      </c>
      <c r="T6" s="79">
        <v>42353.58021990741</v>
      </c>
    </row>
    <row r="7" spans="1:24">
      <c r="A7" s="77" t="s">
        <v>160</v>
      </c>
      <c r="B7" s="77" t="s">
        <v>135</v>
      </c>
      <c r="C7" s="77" t="s">
        <v>136</v>
      </c>
      <c r="D7" s="77" t="s">
        <v>137</v>
      </c>
      <c r="E7" s="77" t="s">
        <v>138</v>
      </c>
      <c r="F7" s="77" t="s">
        <v>139</v>
      </c>
      <c r="G7" s="77" t="s">
        <v>140</v>
      </c>
      <c r="H7" s="77" t="s">
        <v>141</v>
      </c>
      <c r="I7" s="77" t="s">
        <v>140</v>
      </c>
      <c r="J7" s="77">
        <v>5134.2300000000005</v>
      </c>
      <c r="K7" s="77" t="s">
        <v>142</v>
      </c>
      <c r="L7" s="77" t="s">
        <v>161</v>
      </c>
      <c r="M7" s="77" t="s">
        <v>162</v>
      </c>
      <c r="N7" s="77" t="s">
        <v>163</v>
      </c>
      <c r="O7" s="77" t="s">
        <v>146</v>
      </c>
      <c r="P7" s="77" t="s">
        <v>82</v>
      </c>
      <c r="Q7" s="77" t="s">
        <v>164</v>
      </c>
      <c r="R7" s="77" t="s">
        <v>148</v>
      </c>
      <c r="S7" s="77" t="s">
        <v>149</v>
      </c>
      <c r="T7" s="79">
        <v>42139.48333333333</v>
      </c>
    </row>
    <row r="8" spans="1:24">
      <c r="A8" s="77" t="s">
        <v>165</v>
      </c>
      <c r="B8" s="77" t="s">
        <v>135</v>
      </c>
      <c r="C8" s="77" t="s">
        <v>136</v>
      </c>
      <c r="D8" s="77" t="s">
        <v>137</v>
      </c>
      <c r="E8" s="77" t="s">
        <v>138</v>
      </c>
      <c r="F8" s="77" t="s">
        <v>139</v>
      </c>
      <c r="G8" s="77" t="s">
        <v>140</v>
      </c>
      <c r="H8" s="77" t="s">
        <v>141</v>
      </c>
      <c r="I8" s="77" t="s">
        <v>140</v>
      </c>
      <c r="J8" s="77">
        <v>4588.2300000000005</v>
      </c>
      <c r="K8" s="77" t="s">
        <v>142</v>
      </c>
      <c r="L8" s="77" t="s">
        <v>166</v>
      </c>
      <c r="M8" s="77" t="s">
        <v>167</v>
      </c>
      <c r="N8" s="77" t="s">
        <v>168</v>
      </c>
      <c r="O8" s="77" t="s">
        <v>146</v>
      </c>
      <c r="P8" s="77" t="s">
        <v>82</v>
      </c>
      <c r="Q8" s="77" t="s">
        <v>169</v>
      </c>
      <c r="R8" s="77" t="s">
        <v>148</v>
      </c>
      <c r="S8" s="77" t="s">
        <v>149</v>
      </c>
      <c r="T8" s="79">
        <v>42292.734155092592</v>
      </c>
    </row>
    <row r="9" spans="1:24">
      <c r="A9" s="77" t="s">
        <v>170</v>
      </c>
      <c r="B9" s="77" t="s">
        <v>135</v>
      </c>
      <c r="C9" s="77" t="s">
        <v>136</v>
      </c>
      <c r="D9" s="77" t="s">
        <v>137</v>
      </c>
      <c r="E9" s="77" t="s">
        <v>138</v>
      </c>
      <c r="F9" s="77" t="s">
        <v>139</v>
      </c>
      <c r="G9" s="77" t="s">
        <v>140</v>
      </c>
      <c r="H9" s="77" t="s">
        <v>141</v>
      </c>
      <c r="I9" s="77" t="s">
        <v>140</v>
      </c>
      <c r="J9" s="77">
        <v>4224.2300000000005</v>
      </c>
      <c r="K9" s="77" t="s">
        <v>142</v>
      </c>
      <c r="L9" s="77" t="s">
        <v>171</v>
      </c>
      <c r="M9" s="77" t="s">
        <v>172</v>
      </c>
      <c r="N9" s="77" t="s">
        <v>173</v>
      </c>
      <c r="O9" s="77" t="s">
        <v>146</v>
      </c>
      <c r="P9" s="77" t="s">
        <v>82</v>
      </c>
      <c r="Q9" s="77" t="s">
        <v>174</v>
      </c>
      <c r="R9" s="77" t="s">
        <v>148</v>
      </c>
      <c r="S9" s="77" t="s">
        <v>149</v>
      </c>
      <c r="T9" s="79">
        <v>42262.616701388892</v>
      </c>
    </row>
    <row r="10" spans="1:24">
      <c r="A10" s="77" t="s">
        <v>170</v>
      </c>
      <c r="B10" s="77" t="s">
        <v>135</v>
      </c>
      <c r="C10" s="77" t="s">
        <v>136</v>
      </c>
      <c r="D10" s="77" t="s">
        <v>137</v>
      </c>
      <c r="E10" s="77" t="s">
        <v>138</v>
      </c>
      <c r="F10" s="77" t="s">
        <v>139</v>
      </c>
      <c r="G10" s="77" t="s">
        <v>140</v>
      </c>
      <c r="H10" s="77" t="s">
        <v>141</v>
      </c>
      <c r="I10" s="77" t="s">
        <v>140</v>
      </c>
      <c r="J10" s="77">
        <v>4224.2300000000005</v>
      </c>
      <c r="K10" s="77" t="s">
        <v>142</v>
      </c>
      <c r="L10" s="77" t="s">
        <v>171</v>
      </c>
      <c r="M10" s="77" t="s">
        <v>175</v>
      </c>
      <c r="N10" s="77" t="s">
        <v>173</v>
      </c>
      <c r="O10" s="77" t="s">
        <v>146</v>
      </c>
      <c r="P10" s="77" t="s">
        <v>82</v>
      </c>
      <c r="Q10" s="77" t="s">
        <v>176</v>
      </c>
      <c r="R10" s="77" t="s">
        <v>148</v>
      </c>
      <c r="S10" s="77" t="s">
        <v>149</v>
      </c>
      <c r="T10" s="79">
        <v>42262.677175925928</v>
      </c>
    </row>
    <row r="11" spans="1:24">
      <c r="A11" s="77" t="s">
        <v>170</v>
      </c>
      <c r="B11" s="77" t="s">
        <v>135</v>
      </c>
      <c r="C11" s="77" t="s">
        <v>136</v>
      </c>
      <c r="D11" s="77" t="s">
        <v>137</v>
      </c>
      <c r="E11" s="77" t="s">
        <v>138</v>
      </c>
      <c r="F11" s="77" t="s">
        <v>139</v>
      </c>
      <c r="G11" s="77" t="s">
        <v>140</v>
      </c>
      <c r="H11" s="77" t="s">
        <v>141</v>
      </c>
      <c r="I11" s="77" t="s">
        <v>140</v>
      </c>
      <c r="J11" s="77">
        <v>-4224.2300000000005</v>
      </c>
      <c r="K11" s="77" t="s">
        <v>142</v>
      </c>
      <c r="L11" s="77" t="s">
        <v>171</v>
      </c>
      <c r="M11" s="77" t="s">
        <v>177</v>
      </c>
      <c r="N11" s="77" t="s">
        <v>178</v>
      </c>
      <c r="O11" s="77" t="s">
        <v>146</v>
      </c>
      <c r="P11" s="77" t="s">
        <v>82</v>
      </c>
      <c r="Q11" s="77" t="s">
        <v>174</v>
      </c>
      <c r="R11" s="77" t="s">
        <v>148</v>
      </c>
      <c r="S11" s="77" t="s">
        <v>149</v>
      </c>
      <c r="T11" s="79">
        <v>42262.689409722225</v>
      </c>
    </row>
    <row r="12" spans="1:24">
      <c r="A12" s="77" t="s">
        <v>179</v>
      </c>
      <c r="B12" s="77" t="s">
        <v>135</v>
      </c>
      <c r="C12" s="77" t="s">
        <v>136</v>
      </c>
      <c r="D12" s="77" t="s">
        <v>137</v>
      </c>
      <c r="E12" s="77" t="s">
        <v>138</v>
      </c>
      <c r="F12" s="77" t="s">
        <v>139</v>
      </c>
      <c r="G12" s="77" t="s">
        <v>140</v>
      </c>
      <c r="H12" s="77" t="s">
        <v>141</v>
      </c>
      <c r="I12" s="77" t="s">
        <v>140</v>
      </c>
      <c r="J12" s="77">
        <v>5079.43</v>
      </c>
      <c r="K12" s="77" t="s">
        <v>142</v>
      </c>
      <c r="L12" s="77" t="s">
        <v>180</v>
      </c>
      <c r="M12" s="77" t="s">
        <v>181</v>
      </c>
      <c r="N12" s="77" t="s">
        <v>182</v>
      </c>
      <c r="O12" s="77" t="s">
        <v>146</v>
      </c>
      <c r="P12" s="77" t="s">
        <v>82</v>
      </c>
      <c r="Q12" s="77" t="s">
        <v>183</v>
      </c>
      <c r="R12" s="77" t="s">
        <v>148</v>
      </c>
      <c r="S12" s="77" t="s">
        <v>149</v>
      </c>
      <c r="T12" s="79">
        <v>42110.364930555559</v>
      </c>
    </row>
    <row r="13" spans="1:24">
      <c r="A13" s="77" t="s">
        <v>179</v>
      </c>
      <c r="B13" s="77" t="s">
        <v>135</v>
      </c>
      <c r="C13" s="77" t="s">
        <v>136</v>
      </c>
      <c r="D13" s="77" t="s">
        <v>137</v>
      </c>
      <c r="E13" s="77" t="s">
        <v>138</v>
      </c>
      <c r="F13" s="77" t="s">
        <v>139</v>
      </c>
      <c r="G13" s="77" t="s">
        <v>140</v>
      </c>
      <c r="H13" s="77" t="s">
        <v>141</v>
      </c>
      <c r="I13" s="77" t="s">
        <v>140</v>
      </c>
      <c r="J13" s="77">
        <v>-855.2</v>
      </c>
      <c r="K13" s="77" t="s">
        <v>142</v>
      </c>
      <c r="L13" s="77" t="s">
        <v>180</v>
      </c>
      <c r="M13" s="77" t="s">
        <v>181</v>
      </c>
      <c r="N13" s="77" t="s">
        <v>182</v>
      </c>
      <c r="O13" s="77" t="s">
        <v>146</v>
      </c>
      <c r="P13" s="77" t="s">
        <v>82</v>
      </c>
      <c r="Q13" s="77" t="s">
        <v>184</v>
      </c>
      <c r="R13" s="77" t="s">
        <v>148</v>
      </c>
      <c r="S13" s="77" t="s">
        <v>149</v>
      </c>
      <c r="T13" s="79">
        <v>42110.364930555559</v>
      </c>
    </row>
    <row r="14" spans="1:24">
      <c r="A14" s="77" t="s">
        <v>185</v>
      </c>
      <c r="B14" s="77" t="s">
        <v>135</v>
      </c>
      <c r="C14" s="77" t="s">
        <v>136</v>
      </c>
      <c r="D14" s="77" t="s">
        <v>137</v>
      </c>
      <c r="E14" s="77" t="s">
        <v>138</v>
      </c>
      <c r="F14" s="77" t="s">
        <v>139</v>
      </c>
      <c r="G14" s="77" t="s">
        <v>140</v>
      </c>
      <c r="H14" s="77" t="s">
        <v>141</v>
      </c>
      <c r="I14" s="77" t="s">
        <v>140</v>
      </c>
      <c r="J14" s="77">
        <v>4952.2300000000005</v>
      </c>
      <c r="K14" s="77" t="s">
        <v>142</v>
      </c>
      <c r="L14" s="77" t="s">
        <v>186</v>
      </c>
      <c r="M14" s="77" t="s">
        <v>187</v>
      </c>
      <c r="N14" s="77" t="s">
        <v>188</v>
      </c>
      <c r="O14" s="77" t="s">
        <v>146</v>
      </c>
      <c r="P14" s="77" t="s">
        <v>82</v>
      </c>
      <c r="Q14" s="77" t="s">
        <v>159</v>
      </c>
      <c r="R14" s="77" t="s">
        <v>148</v>
      </c>
      <c r="S14" s="77" t="s">
        <v>149</v>
      </c>
      <c r="T14" s="79">
        <v>42202.397685185184</v>
      </c>
    </row>
    <row r="15" spans="1:24">
      <c r="A15" s="77" t="s">
        <v>189</v>
      </c>
      <c r="B15" s="77" t="s">
        <v>135</v>
      </c>
      <c r="C15" s="77" t="s">
        <v>136</v>
      </c>
      <c r="D15" s="77" t="s">
        <v>137</v>
      </c>
      <c r="E15" s="77" t="s">
        <v>138</v>
      </c>
      <c r="F15" s="77" t="s">
        <v>139</v>
      </c>
      <c r="G15" s="77" t="s">
        <v>140</v>
      </c>
      <c r="H15" s="77" t="s">
        <v>141</v>
      </c>
      <c r="I15" s="77" t="s">
        <v>140</v>
      </c>
      <c r="J15" s="77">
        <v>4406.2300000000005</v>
      </c>
      <c r="K15" s="77" t="s">
        <v>142</v>
      </c>
      <c r="L15" s="77" t="s">
        <v>190</v>
      </c>
      <c r="M15" s="77" t="s">
        <v>191</v>
      </c>
      <c r="N15" s="77" t="s">
        <v>192</v>
      </c>
      <c r="O15" s="77" t="s">
        <v>146</v>
      </c>
      <c r="P15" s="77" t="s">
        <v>82</v>
      </c>
      <c r="Q15" s="77" t="s">
        <v>164</v>
      </c>
      <c r="R15" s="77" t="s">
        <v>148</v>
      </c>
      <c r="S15" s="77" t="s">
        <v>149</v>
      </c>
      <c r="T15" s="79">
        <v>42325.507488425923</v>
      </c>
    </row>
    <row r="16" spans="1:24">
      <c r="A16" s="77" t="s">
        <v>134</v>
      </c>
      <c r="B16" s="77" t="s">
        <v>135</v>
      </c>
      <c r="C16" s="77" t="s">
        <v>136</v>
      </c>
      <c r="D16" s="77" t="s">
        <v>193</v>
      </c>
      <c r="E16" s="77" t="s">
        <v>194</v>
      </c>
      <c r="F16" s="77" t="s">
        <v>139</v>
      </c>
      <c r="G16" s="77" t="s">
        <v>140</v>
      </c>
      <c r="H16" s="77" t="s">
        <v>141</v>
      </c>
      <c r="I16" s="77" t="s">
        <v>140</v>
      </c>
      <c r="J16" s="77">
        <v>228.42000000000002</v>
      </c>
      <c r="K16" s="77" t="s">
        <v>142</v>
      </c>
      <c r="L16" s="77" t="s">
        <v>143</v>
      </c>
      <c r="M16" s="77" t="s">
        <v>144</v>
      </c>
      <c r="N16" s="77" t="s">
        <v>145</v>
      </c>
      <c r="O16" s="77" t="s">
        <v>146</v>
      </c>
      <c r="P16" s="77" t="s">
        <v>82</v>
      </c>
      <c r="Q16" s="77" t="s">
        <v>195</v>
      </c>
      <c r="R16" s="77" t="s">
        <v>148</v>
      </c>
      <c r="S16" s="77" t="s">
        <v>149</v>
      </c>
      <c r="T16" s="79">
        <v>42167.470451388886</v>
      </c>
    </row>
    <row r="17" spans="1:20">
      <c r="A17" s="77" t="s">
        <v>150</v>
      </c>
      <c r="B17" s="77" t="s">
        <v>135</v>
      </c>
      <c r="C17" s="77" t="s">
        <v>136</v>
      </c>
      <c r="D17" s="77" t="s">
        <v>193</v>
      </c>
      <c r="E17" s="77" t="s">
        <v>194</v>
      </c>
      <c r="F17" s="77" t="s">
        <v>139</v>
      </c>
      <c r="G17" s="77" t="s">
        <v>140</v>
      </c>
      <c r="H17" s="77" t="s">
        <v>141</v>
      </c>
      <c r="I17" s="77" t="s">
        <v>140</v>
      </c>
      <c r="J17" s="77">
        <v>258.37</v>
      </c>
      <c r="K17" s="77" t="s">
        <v>142</v>
      </c>
      <c r="L17" s="77" t="s">
        <v>151</v>
      </c>
      <c r="M17" s="77" t="s">
        <v>152</v>
      </c>
      <c r="N17" s="77" t="s">
        <v>153</v>
      </c>
      <c r="O17" s="77" t="s">
        <v>146</v>
      </c>
      <c r="P17" s="77" t="s">
        <v>82</v>
      </c>
      <c r="Q17" s="77" t="s">
        <v>196</v>
      </c>
      <c r="R17" s="77" t="s">
        <v>148</v>
      </c>
      <c r="S17" s="77" t="s">
        <v>149</v>
      </c>
      <c r="T17" s="79">
        <v>42229.480034722219</v>
      </c>
    </row>
    <row r="18" spans="1:20">
      <c r="A18" s="77" t="s">
        <v>155</v>
      </c>
      <c r="B18" s="77" t="s">
        <v>135</v>
      </c>
      <c r="C18" s="77" t="s">
        <v>136</v>
      </c>
      <c r="D18" s="77" t="s">
        <v>193</v>
      </c>
      <c r="E18" s="77" t="s">
        <v>194</v>
      </c>
      <c r="F18" s="77" t="s">
        <v>139</v>
      </c>
      <c r="G18" s="77" t="s">
        <v>140</v>
      </c>
      <c r="H18" s="77" t="s">
        <v>141</v>
      </c>
      <c r="I18" s="77" t="s">
        <v>140</v>
      </c>
      <c r="J18" s="77">
        <v>270.99</v>
      </c>
      <c r="K18" s="77" t="s">
        <v>142</v>
      </c>
      <c r="L18" s="77" t="s">
        <v>156</v>
      </c>
      <c r="M18" s="77" t="s">
        <v>157</v>
      </c>
      <c r="N18" s="77" t="s">
        <v>158</v>
      </c>
      <c r="O18" s="77" t="s">
        <v>146</v>
      </c>
      <c r="P18" s="77" t="s">
        <v>82</v>
      </c>
      <c r="Q18" s="77" t="s">
        <v>197</v>
      </c>
      <c r="R18" s="77" t="s">
        <v>148</v>
      </c>
      <c r="S18" s="77" t="s">
        <v>149</v>
      </c>
      <c r="T18" s="79">
        <v>42353.58021990741</v>
      </c>
    </row>
    <row r="19" spans="1:20">
      <c r="A19" s="77" t="s">
        <v>160</v>
      </c>
      <c r="B19" s="77" t="s">
        <v>135</v>
      </c>
      <c r="C19" s="77" t="s">
        <v>136</v>
      </c>
      <c r="D19" s="77" t="s">
        <v>193</v>
      </c>
      <c r="E19" s="77" t="s">
        <v>194</v>
      </c>
      <c r="F19" s="77" t="s">
        <v>139</v>
      </c>
      <c r="G19" s="77" t="s">
        <v>140</v>
      </c>
      <c r="H19" s="77" t="s">
        <v>141</v>
      </c>
      <c r="I19" s="77" t="s">
        <v>140</v>
      </c>
      <c r="J19" s="77">
        <v>357.42</v>
      </c>
      <c r="K19" s="77" t="s">
        <v>142</v>
      </c>
      <c r="L19" s="77" t="s">
        <v>161</v>
      </c>
      <c r="M19" s="77" t="s">
        <v>162</v>
      </c>
      <c r="N19" s="77" t="s">
        <v>163</v>
      </c>
      <c r="O19" s="77" t="s">
        <v>146</v>
      </c>
      <c r="P19" s="77" t="s">
        <v>82</v>
      </c>
      <c r="Q19" s="77" t="s">
        <v>198</v>
      </c>
      <c r="R19" s="77" t="s">
        <v>148</v>
      </c>
      <c r="S19" s="77" t="s">
        <v>149</v>
      </c>
      <c r="T19" s="79">
        <v>42139.48333333333</v>
      </c>
    </row>
    <row r="20" spans="1:20">
      <c r="A20" s="77" t="s">
        <v>165</v>
      </c>
      <c r="B20" s="77" t="s">
        <v>135</v>
      </c>
      <c r="C20" s="77" t="s">
        <v>136</v>
      </c>
      <c r="D20" s="77" t="s">
        <v>193</v>
      </c>
      <c r="E20" s="77" t="s">
        <v>194</v>
      </c>
      <c r="F20" s="77" t="s">
        <v>139</v>
      </c>
      <c r="G20" s="77" t="s">
        <v>140</v>
      </c>
      <c r="H20" s="77" t="s">
        <v>141</v>
      </c>
      <c r="I20" s="77" t="s">
        <v>140</v>
      </c>
      <c r="J20" s="77">
        <v>304.47000000000003</v>
      </c>
      <c r="K20" s="77" t="s">
        <v>142</v>
      </c>
      <c r="L20" s="77" t="s">
        <v>166</v>
      </c>
      <c r="M20" s="77" t="s">
        <v>167</v>
      </c>
      <c r="N20" s="77" t="s">
        <v>168</v>
      </c>
      <c r="O20" s="77" t="s">
        <v>146</v>
      </c>
      <c r="P20" s="77" t="s">
        <v>82</v>
      </c>
      <c r="Q20" s="77" t="s">
        <v>199</v>
      </c>
      <c r="R20" s="77" t="s">
        <v>148</v>
      </c>
      <c r="S20" s="77" t="s">
        <v>149</v>
      </c>
      <c r="T20" s="79">
        <v>42292.734155092592</v>
      </c>
    </row>
    <row r="21" spans="1:20">
      <c r="A21" s="77" t="s">
        <v>170</v>
      </c>
      <c r="B21" s="77" t="s">
        <v>135</v>
      </c>
      <c r="C21" s="77" t="s">
        <v>136</v>
      </c>
      <c r="D21" s="77" t="s">
        <v>193</v>
      </c>
      <c r="E21" s="77" t="s">
        <v>194</v>
      </c>
      <c r="F21" s="77" t="s">
        <v>139</v>
      </c>
      <c r="G21" s="77" t="s">
        <v>140</v>
      </c>
      <c r="H21" s="77" t="s">
        <v>141</v>
      </c>
      <c r="I21" s="77" t="s">
        <v>140</v>
      </c>
      <c r="J21" s="77">
        <v>273.98</v>
      </c>
      <c r="K21" s="77" t="s">
        <v>142</v>
      </c>
      <c r="L21" s="77" t="s">
        <v>171</v>
      </c>
      <c r="M21" s="77" t="s">
        <v>172</v>
      </c>
      <c r="N21" s="77" t="s">
        <v>173</v>
      </c>
      <c r="O21" s="77" t="s">
        <v>146</v>
      </c>
      <c r="P21" s="77" t="s">
        <v>82</v>
      </c>
      <c r="Q21" s="77" t="s">
        <v>200</v>
      </c>
      <c r="R21" s="77" t="s">
        <v>148</v>
      </c>
      <c r="S21" s="77" t="s">
        <v>149</v>
      </c>
      <c r="T21" s="79">
        <v>42262.616701388892</v>
      </c>
    </row>
    <row r="22" spans="1:20">
      <c r="A22" s="77" t="s">
        <v>170</v>
      </c>
      <c r="B22" s="77" t="s">
        <v>135</v>
      </c>
      <c r="C22" s="77" t="s">
        <v>136</v>
      </c>
      <c r="D22" s="77" t="s">
        <v>193</v>
      </c>
      <c r="E22" s="77" t="s">
        <v>194</v>
      </c>
      <c r="F22" s="77" t="s">
        <v>139</v>
      </c>
      <c r="G22" s="77" t="s">
        <v>140</v>
      </c>
      <c r="H22" s="77" t="s">
        <v>141</v>
      </c>
      <c r="I22" s="77" t="s">
        <v>140</v>
      </c>
      <c r="J22" s="77">
        <v>273.98</v>
      </c>
      <c r="K22" s="77" t="s">
        <v>142</v>
      </c>
      <c r="L22" s="77" t="s">
        <v>171</v>
      </c>
      <c r="M22" s="77" t="s">
        <v>175</v>
      </c>
      <c r="N22" s="77" t="s">
        <v>173</v>
      </c>
      <c r="O22" s="77" t="s">
        <v>146</v>
      </c>
      <c r="P22" s="77" t="s">
        <v>82</v>
      </c>
      <c r="Q22" s="77" t="s">
        <v>201</v>
      </c>
      <c r="R22" s="77" t="s">
        <v>148</v>
      </c>
      <c r="S22" s="77" t="s">
        <v>149</v>
      </c>
      <c r="T22" s="79">
        <v>42262.677175925928</v>
      </c>
    </row>
    <row r="23" spans="1:20">
      <c r="A23" s="77" t="s">
        <v>170</v>
      </c>
      <c r="B23" s="77" t="s">
        <v>135</v>
      </c>
      <c r="C23" s="77" t="s">
        <v>136</v>
      </c>
      <c r="D23" s="77" t="s">
        <v>193</v>
      </c>
      <c r="E23" s="77" t="s">
        <v>194</v>
      </c>
      <c r="F23" s="77" t="s">
        <v>139</v>
      </c>
      <c r="G23" s="77" t="s">
        <v>140</v>
      </c>
      <c r="H23" s="77" t="s">
        <v>141</v>
      </c>
      <c r="I23" s="77" t="s">
        <v>140</v>
      </c>
      <c r="J23" s="77">
        <v>-273.98</v>
      </c>
      <c r="K23" s="77" t="s">
        <v>142</v>
      </c>
      <c r="L23" s="77" t="s">
        <v>171</v>
      </c>
      <c r="M23" s="77" t="s">
        <v>177</v>
      </c>
      <c r="N23" s="77" t="s">
        <v>178</v>
      </c>
      <c r="O23" s="77" t="s">
        <v>146</v>
      </c>
      <c r="P23" s="77" t="s">
        <v>82</v>
      </c>
      <c r="Q23" s="77" t="s">
        <v>200</v>
      </c>
      <c r="R23" s="77" t="s">
        <v>148</v>
      </c>
      <c r="S23" s="77" t="s">
        <v>149</v>
      </c>
      <c r="T23" s="79">
        <v>42262.689409722225</v>
      </c>
    </row>
    <row r="24" spans="1:20">
      <c r="A24" s="77" t="s">
        <v>179</v>
      </c>
      <c r="B24" s="77" t="s">
        <v>135</v>
      </c>
      <c r="C24" s="77" t="s">
        <v>136</v>
      </c>
      <c r="D24" s="77" t="s">
        <v>193</v>
      </c>
      <c r="E24" s="77" t="s">
        <v>194</v>
      </c>
      <c r="F24" s="77" t="s">
        <v>139</v>
      </c>
      <c r="G24" s="77" t="s">
        <v>140</v>
      </c>
      <c r="H24" s="77" t="s">
        <v>141</v>
      </c>
      <c r="I24" s="77" t="s">
        <v>140</v>
      </c>
      <c r="J24" s="77">
        <v>285.17</v>
      </c>
      <c r="K24" s="77" t="s">
        <v>142</v>
      </c>
      <c r="L24" s="77" t="s">
        <v>180</v>
      </c>
      <c r="M24" s="77" t="s">
        <v>181</v>
      </c>
      <c r="N24" s="77" t="s">
        <v>182</v>
      </c>
      <c r="O24" s="77" t="s">
        <v>146</v>
      </c>
      <c r="P24" s="77" t="s">
        <v>82</v>
      </c>
      <c r="Q24" s="77" t="s">
        <v>202</v>
      </c>
      <c r="R24" s="77" t="s">
        <v>148</v>
      </c>
      <c r="S24" s="77" t="s">
        <v>149</v>
      </c>
      <c r="T24" s="79">
        <v>42110.365023148152</v>
      </c>
    </row>
    <row r="25" spans="1:20">
      <c r="A25" s="77" t="s">
        <v>179</v>
      </c>
      <c r="B25" s="77" t="s">
        <v>135</v>
      </c>
      <c r="C25" s="77" t="s">
        <v>136</v>
      </c>
      <c r="D25" s="77" t="s">
        <v>193</v>
      </c>
      <c r="E25" s="77" t="s">
        <v>194</v>
      </c>
      <c r="F25" s="77" t="s">
        <v>139</v>
      </c>
      <c r="G25" s="77" t="s">
        <v>140</v>
      </c>
      <c r="H25" s="77" t="s">
        <v>141</v>
      </c>
      <c r="I25" s="77" t="s">
        <v>140</v>
      </c>
      <c r="J25" s="77">
        <v>-56.75</v>
      </c>
      <c r="K25" s="77" t="s">
        <v>142</v>
      </c>
      <c r="L25" s="77" t="s">
        <v>180</v>
      </c>
      <c r="M25" s="77" t="s">
        <v>181</v>
      </c>
      <c r="N25" s="77" t="s">
        <v>182</v>
      </c>
      <c r="O25" s="77" t="s">
        <v>146</v>
      </c>
      <c r="P25" s="77" t="s">
        <v>82</v>
      </c>
      <c r="Q25" s="77" t="s">
        <v>203</v>
      </c>
      <c r="R25" s="77" t="s">
        <v>148</v>
      </c>
      <c r="S25" s="77" t="s">
        <v>149</v>
      </c>
      <c r="T25" s="79">
        <v>42110.365023148152</v>
      </c>
    </row>
    <row r="26" spans="1:20">
      <c r="A26" s="77" t="s">
        <v>185</v>
      </c>
      <c r="B26" s="77" t="s">
        <v>135</v>
      </c>
      <c r="C26" s="77" t="s">
        <v>136</v>
      </c>
      <c r="D26" s="77" t="s">
        <v>193</v>
      </c>
      <c r="E26" s="77" t="s">
        <v>194</v>
      </c>
      <c r="F26" s="77" t="s">
        <v>139</v>
      </c>
      <c r="G26" s="77" t="s">
        <v>140</v>
      </c>
      <c r="H26" s="77" t="s">
        <v>141</v>
      </c>
      <c r="I26" s="77" t="s">
        <v>140</v>
      </c>
      <c r="J26" s="77">
        <v>342.02</v>
      </c>
      <c r="K26" s="77" t="s">
        <v>142</v>
      </c>
      <c r="L26" s="77" t="s">
        <v>186</v>
      </c>
      <c r="M26" s="77" t="s">
        <v>187</v>
      </c>
      <c r="N26" s="77" t="s">
        <v>188</v>
      </c>
      <c r="O26" s="77" t="s">
        <v>146</v>
      </c>
      <c r="P26" s="77" t="s">
        <v>82</v>
      </c>
      <c r="Q26" s="77" t="s">
        <v>204</v>
      </c>
      <c r="R26" s="77" t="s">
        <v>148</v>
      </c>
      <c r="S26" s="77" t="s">
        <v>149</v>
      </c>
      <c r="T26" s="79">
        <v>42202.397789351853</v>
      </c>
    </row>
    <row r="27" spans="1:20">
      <c r="A27" s="77" t="s">
        <v>189</v>
      </c>
      <c r="B27" s="77" t="s">
        <v>135</v>
      </c>
      <c r="C27" s="77" t="s">
        <v>136</v>
      </c>
      <c r="D27" s="77" t="s">
        <v>193</v>
      </c>
      <c r="E27" s="77" t="s">
        <v>194</v>
      </c>
      <c r="F27" s="77" t="s">
        <v>139</v>
      </c>
      <c r="G27" s="77" t="s">
        <v>140</v>
      </c>
      <c r="H27" s="77" t="s">
        <v>141</v>
      </c>
      <c r="I27" s="77" t="s">
        <v>140</v>
      </c>
      <c r="J27" s="77">
        <v>293.45</v>
      </c>
      <c r="K27" s="77" t="s">
        <v>142</v>
      </c>
      <c r="L27" s="77" t="s">
        <v>190</v>
      </c>
      <c r="M27" s="77" t="s">
        <v>191</v>
      </c>
      <c r="N27" s="77" t="s">
        <v>192</v>
      </c>
      <c r="O27" s="77" t="s">
        <v>146</v>
      </c>
      <c r="P27" s="77" t="s">
        <v>82</v>
      </c>
      <c r="Q27" s="77" t="s">
        <v>205</v>
      </c>
      <c r="R27" s="77" t="s">
        <v>148</v>
      </c>
      <c r="S27" s="77" t="s">
        <v>149</v>
      </c>
      <c r="T27" s="79">
        <v>42325.507569444446</v>
      </c>
    </row>
    <row r="28" spans="1:20">
      <c r="A28" s="77" t="s">
        <v>134</v>
      </c>
      <c r="B28" s="77" t="s">
        <v>135</v>
      </c>
      <c r="C28" s="77" t="s">
        <v>136</v>
      </c>
      <c r="D28" s="77" t="s">
        <v>206</v>
      </c>
      <c r="E28" s="77" t="s">
        <v>207</v>
      </c>
      <c r="F28" s="77" t="s">
        <v>139</v>
      </c>
      <c r="G28" s="77" t="s">
        <v>140</v>
      </c>
      <c r="H28" s="77" t="s">
        <v>141</v>
      </c>
      <c r="I28" s="77" t="s">
        <v>140</v>
      </c>
      <c r="J28" s="77">
        <v>595.87</v>
      </c>
      <c r="K28" s="77" t="s">
        <v>142</v>
      </c>
      <c r="L28" s="77" t="s">
        <v>143</v>
      </c>
      <c r="M28" s="77" t="s">
        <v>144</v>
      </c>
      <c r="N28" s="77" t="s">
        <v>145</v>
      </c>
      <c r="O28" s="77" t="s">
        <v>146</v>
      </c>
      <c r="P28" s="77" t="s">
        <v>82</v>
      </c>
      <c r="Q28" s="77" t="s">
        <v>208</v>
      </c>
      <c r="R28" s="77" t="s">
        <v>148</v>
      </c>
      <c r="S28" s="77" t="s">
        <v>149</v>
      </c>
      <c r="T28" s="79">
        <v>42167.470532407409</v>
      </c>
    </row>
    <row r="29" spans="1:20">
      <c r="A29" s="77" t="s">
        <v>150</v>
      </c>
      <c r="B29" s="77" t="s">
        <v>135</v>
      </c>
      <c r="C29" s="77" t="s">
        <v>136</v>
      </c>
      <c r="D29" s="77" t="s">
        <v>206</v>
      </c>
      <c r="E29" s="77" t="s">
        <v>207</v>
      </c>
      <c r="F29" s="77" t="s">
        <v>139</v>
      </c>
      <c r="G29" s="77" t="s">
        <v>140</v>
      </c>
      <c r="H29" s="77" t="s">
        <v>141</v>
      </c>
      <c r="I29" s="77" t="s">
        <v>140</v>
      </c>
      <c r="J29" s="77">
        <v>654.83000000000004</v>
      </c>
      <c r="K29" s="77" t="s">
        <v>142</v>
      </c>
      <c r="L29" s="77" t="s">
        <v>151</v>
      </c>
      <c r="M29" s="77" t="s">
        <v>152</v>
      </c>
      <c r="N29" s="77" t="s">
        <v>153</v>
      </c>
      <c r="O29" s="77" t="s">
        <v>146</v>
      </c>
      <c r="P29" s="77" t="s">
        <v>82</v>
      </c>
      <c r="Q29" s="77" t="s">
        <v>209</v>
      </c>
      <c r="R29" s="77" t="s">
        <v>148</v>
      </c>
      <c r="S29" s="77" t="s">
        <v>149</v>
      </c>
      <c r="T29" s="79">
        <v>42229.480104166665</v>
      </c>
    </row>
    <row r="30" spans="1:20">
      <c r="A30" s="77" t="s">
        <v>155</v>
      </c>
      <c r="B30" s="77" t="s">
        <v>135</v>
      </c>
      <c r="C30" s="77" t="s">
        <v>136</v>
      </c>
      <c r="D30" s="77" t="s">
        <v>206</v>
      </c>
      <c r="E30" s="77" t="s">
        <v>207</v>
      </c>
      <c r="F30" s="77" t="s">
        <v>139</v>
      </c>
      <c r="G30" s="77" t="s">
        <v>140</v>
      </c>
      <c r="H30" s="77" t="s">
        <v>141</v>
      </c>
      <c r="I30" s="77" t="s">
        <v>140</v>
      </c>
      <c r="J30" s="77">
        <v>684.31000000000006</v>
      </c>
      <c r="K30" s="77" t="s">
        <v>142</v>
      </c>
      <c r="L30" s="77" t="s">
        <v>156</v>
      </c>
      <c r="M30" s="77" t="s">
        <v>157</v>
      </c>
      <c r="N30" s="77" t="s">
        <v>158</v>
      </c>
      <c r="O30" s="77" t="s">
        <v>146</v>
      </c>
      <c r="P30" s="77" t="s">
        <v>82</v>
      </c>
      <c r="Q30" s="77" t="s">
        <v>210</v>
      </c>
      <c r="R30" s="77" t="s">
        <v>148</v>
      </c>
      <c r="S30" s="77" t="s">
        <v>149</v>
      </c>
      <c r="T30" s="79">
        <v>42353.58021990741</v>
      </c>
    </row>
    <row r="31" spans="1:20">
      <c r="A31" s="77" t="s">
        <v>160</v>
      </c>
      <c r="B31" s="77" t="s">
        <v>135</v>
      </c>
      <c r="C31" s="77" t="s">
        <v>136</v>
      </c>
      <c r="D31" s="77" t="s">
        <v>206</v>
      </c>
      <c r="E31" s="77" t="s">
        <v>207</v>
      </c>
      <c r="F31" s="77" t="s">
        <v>139</v>
      </c>
      <c r="G31" s="77" t="s">
        <v>140</v>
      </c>
      <c r="H31" s="77" t="s">
        <v>141</v>
      </c>
      <c r="I31" s="77" t="s">
        <v>140</v>
      </c>
      <c r="J31" s="77">
        <v>831.73</v>
      </c>
      <c r="K31" s="77" t="s">
        <v>142</v>
      </c>
      <c r="L31" s="77" t="s">
        <v>161</v>
      </c>
      <c r="M31" s="77" t="s">
        <v>162</v>
      </c>
      <c r="N31" s="77" t="s">
        <v>163</v>
      </c>
      <c r="O31" s="77" t="s">
        <v>146</v>
      </c>
      <c r="P31" s="77" t="s">
        <v>82</v>
      </c>
      <c r="Q31" s="77" t="s">
        <v>211</v>
      </c>
      <c r="R31" s="77" t="s">
        <v>148</v>
      </c>
      <c r="S31" s="77" t="s">
        <v>149</v>
      </c>
      <c r="T31" s="79">
        <v>42139.48333333333</v>
      </c>
    </row>
    <row r="32" spans="1:20">
      <c r="A32" s="77" t="s">
        <v>165</v>
      </c>
      <c r="B32" s="77" t="s">
        <v>135</v>
      </c>
      <c r="C32" s="77" t="s">
        <v>136</v>
      </c>
      <c r="D32" s="77" t="s">
        <v>206</v>
      </c>
      <c r="E32" s="77" t="s">
        <v>207</v>
      </c>
      <c r="F32" s="77" t="s">
        <v>139</v>
      </c>
      <c r="G32" s="77" t="s">
        <v>140</v>
      </c>
      <c r="H32" s="77" t="s">
        <v>141</v>
      </c>
      <c r="I32" s="77" t="s">
        <v>140</v>
      </c>
      <c r="J32" s="77">
        <v>743.29</v>
      </c>
      <c r="K32" s="77" t="s">
        <v>142</v>
      </c>
      <c r="L32" s="77" t="s">
        <v>166</v>
      </c>
      <c r="M32" s="77" t="s">
        <v>167</v>
      </c>
      <c r="N32" s="77" t="s">
        <v>168</v>
      </c>
      <c r="O32" s="77" t="s">
        <v>146</v>
      </c>
      <c r="P32" s="77" t="s">
        <v>82</v>
      </c>
      <c r="Q32" s="77" t="s">
        <v>212</v>
      </c>
      <c r="R32" s="77" t="s">
        <v>148</v>
      </c>
      <c r="S32" s="77" t="s">
        <v>149</v>
      </c>
      <c r="T32" s="79">
        <v>42292.734166666669</v>
      </c>
    </row>
    <row r="33" spans="1:24">
      <c r="A33" s="77" t="s">
        <v>170</v>
      </c>
      <c r="B33" s="77" t="s">
        <v>135</v>
      </c>
      <c r="C33" s="77" t="s">
        <v>136</v>
      </c>
      <c r="D33" s="77" t="s">
        <v>206</v>
      </c>
      <c r="E33" s="77" t="s">
        <v>207</v>
      </c>
      <c r="F33" s="77" t="s">
        <v>139</v>
      </c>
      <c r="G33" s="77" t="s">
        <v>140</v>
      </c>
      <c r="H33" s="77" t="s">
        <v>141</v>
      </c>
      <c r="I33" s="77" t="s">
        <v>140</v>
      </c>
      <c r="J33" s="77">
        <v>684.32</v>
      </c>
      <c r="K33" s="77" t="s">
        <v>142</v>
      </c>
      <c r="L33" s="77" t="s">
        <v>171</v>
      </c>
      <c r="M33" s="77" t="s">
        <v>172</v>
      </c>
      <c r="N33" s="77" t="s">
        <v>173</v>
      </c>
      <c r="O33" s="77" t="s">
        <v>146</v>
      </c>
      <c r="P33" s="77" t="s">
        <v>82</v>
      </c>
      <c r="Q33" s="77" t="s">
        <v>213</v>
      </c>
      <c r="R33" s="77" t="s">
        <v>148</v>
      </c>
      <c r="S33" s="77" t="s">
        <v>149</v>
      </c>
      <c r="T33" s="79">
        <v>42262.616712962961</v>
      </c>
    </row>
    <row r="34" spans="1:24">
      <c r="A34" s="77" t="s">
        <v>170</v>
      </c>
      <c r="B34" s="77" t="s">
        <v>135</v>
      </c>
      <c r="C34" s="77" t="s">
        <v>136</v>
      </c>
      <c r="D34" s="77" t="s">
        <v>206</v>
      </c>
      <c r="E34" s="77" t="s">
        <v>207</v>
      </c>
      <c r="F34" s="77" t="s">
        <v>139</v>
      </c>
      <c r="G34" s="77" t="s">
        <v>140</v>
      </c>
      <c r="H34" s="77" t="s">
        <v>141</v>
      </c>
      <c r="I34" s="77" t="s">
        <v>140</v>
      </c>
      <c r="J34" s="77">
        <v>684.32</v>
      </c>
      <c r="K34" s="77" t="s">
        <v>142</v>
      </c>
      <c r="L34" s="77" t="s">
        <v>171</v>
      </c>
      <c r="M34" s="77" t="s">
        <v>175</v>
      </c>
      <c r="N34" s="77" t="s">
        <v>173</v>
      </c>
      <c r="O34" s="77" t="s">
        <v>146</v>
      </c>
      <c r="P34" s="77" t="s">
        <v>82</v>
      </c>
      <c r="Q34" s="77" t="s">
        <v>214</v>
      </c>
      <c r="R34" s="77" t="s">
        <v>148</v>
      </c>
      <c r="S34" s="77" t="s">
        <v>149</v>
      </c>
      <c r="T34" s="79">
        <v>42262.677175925928</v>
      </c>
    </row>
    <row r="35" spans="1:24">
      <c r="A35" s="77" t="s">
        <v>170</v>
      </c>
      <c r="B35" s="77" t="s">
        <v>135</v>
      </c>
      <c r="C35" s="77" t="s">
        <v>136</v>
      </c>
      <c r="D35" s="77" t="s">
        <v>206</v>
      </c>
      <c r="E35" s="77" t="s">
        <v>207</v>
      </c>
      <c r="F35" s="77" t="s">
        <v>139</v>
      </c>
      <c r="G35" s="77" t="s">
        <v>140</v>
      </c>
      <c r="H35" s="77" t="s">
        <v>141</v>
      </c>
      <c r="I35" s="77" t="s">
        <v>140</v>
      </c>
      <c r="J35" s="77">
        <v>-684.32</v>
      </c>
      <c r="K35" s="77" t="s">
        <v>142</v>
      </c>
      <c r="L35" s="77" t="s">
        <v>171</v>
      </c>
      <c r="M35" s="77" t="s">
        <v>177</v>
      </c>
      <c r="N35" s="77" t="s">
        <v>178</v>
      </c>
      <c r="O35" s="77" t="s">
        <v>146</v>
      </c>
      <c r="P35" s="77" t="s">
        <v>82</v>
      </c>
      <c r="Q35" s="77" t="s">
        <v>213</v>
      </c>
      <c r="R35" s="77" t="s">
        <v>148</v>
      </c>
      <c r="S35" s="77" t="s">
        <v>149</v>
      </c>
      <c r="T35" s="79">
        <v>42262.689409722225</v>
      </c>
    </row>
    <row r="36" spans="1:24">
      <c r="A36" s="77" t="s">
        <v>179</v>
      </c>
      <c r="B36" s="77" t="s">
        <v>135</v>
      </c>
      <c r="C36" s="77" t="s">
        <v>136</v>
      </c>
      <c r="D36" s="77" t="s">
        <v>206</v>
      </c>
      <c r="E36" s="77" t="s">
        <v>207</v>
      </c>
      <c r="F36" s="77" t="s">
        <v>139</v>
      </c>
      <c r="G36" s="77" t="s">
        <v>140</v>
      </c>
      <c r="H36" s="77" t="s">
        <v>141</v>
      </c>
      <c r="I36" s="77" t="s">
        <v>140</v>
      </c>
      <c r="J36" s="77">
        <v>595.87</v>
      </c>
      <c r="K36" s="77" t="s">
        <v>142</v>
      </c>
      <c r="L36" s="77" t="s">
        <v>180</v>
      </c>
      <c r="M36" s="77" t="s">
        <v>181</v>
      </c>
      <c r="N36" s="77" t="s">
        <v>182</v>
      </c>
      <c r="O36" s="77" t="s">
        <v>146</v>
      </c>
      <c r="P36" s="77" t="s">
        <v>82</v>
      </c>
      <c r="Q36" s="77" t="s">
        <v>215</v>
      </c>
      <c r="R36" s="77" t="s">
        <v>148</v>
      </c>
      <c r="S36" s="77" t="s">
        <v>149</v>
      </c>
      <c r="T36" s="79">
        <v>42110.365104166667</v>
      </c>
    </row>
    <row r="37" spans="1:24">
      <c r="A37" s="77" t="s">
        <v>185</v>
      </c>
      <c r="B37" s="77" t="s">
        <v>135</v>
      </c>
      <c r="C37" s="77" t="s">
        <v>136</v>
      </c>
      <c r="D37" s="77" t="s">
        <v>206</v>
      </c>
      <c r="E37" s="77" t="s">
        <v>207</v>
      </c>
      <c r="F37" s="77" t="s">
        <v>139</v>
      </c>
      <c r="G37" s="77" t="s">
        <v>140</v>
      </c>
      <c r="H37" s="77" t="s">
        <v>141</v>
      </c>
      <c r="I37" s="77" t="s">
        <v>140</v>
      </c>
      <c r="J37" s="77">
        <v>802.24</v>
      </c>
      <c r="K37" s="77" t="s">
        <v>142</v>
      </c>
      <c r="L37" s="77" t="s">
        <v>186</v>
      </c>
      <c r="M37" s="77" t="s">
        <v>187</v>
      </c>
      <c r="N37" s="77" t="s">
        <v>188</v>
      </c>
      <c r="O37" s="77" t="s">
        <v>146</v>
      </c>
      <c r="P37" s="77" t="s">
        <v>82</v>
      </c>
      <c r="Q37" s="77" t="s">
        <v>216</v>
      </c>
      <c r="R37" s="77" t="s">
        <v>148</v>
      </c>
      <c r="S37" s="77" t="s">
        <v>149</v>
      </c>
      <c r="T37" s="79">
        <v>42202.397824074076</v>
      </c>
    </row>
    <row r="38" spans="1:24">
      <c r="A38" s="77" t="s">
        <v>189</v>
      </c>
      <c r="B38" s="77" t="s">
        <v>135</v>
      </c>
      <c r="C38" s="77" t="s">
        <v>136</v>
      </c>
      <c r="D38" s="77" t="s">
        <v>206</v>
      </c>
      <c r="E38" s="77" t="s">
        <v>207</v>
      </c>
      <c r="F38" s="77" t="s">
        <v>139</v>
      </c>
      <c r="G38" s="77" t="s">
        <v>140</v>
      </c>
      <c r="H38" s="77" t="s">
        <v>141</v>
      </c>
      <c r="I38" s="77" t="s">
        <v>140</v>
      </c>
      <c r="J38" s="77">
        <v>713.79</v>
      </c>
      <c r="K38" s="77" t="s">
        <v>142</v>
      </c>
      <c r="L38" s="77" t="s">
        <v>190</v>
      </c>
      <c r="M38" s="77" t="s">
        <v>191</v>
      </c>
      <c r="N38" s="77" t="s">
        <v>192</v>
      </c>
      <c r="O38" s="77" t="s">
        <v>146</v>
      </c>
      <c r="P38" s="77" t="s">
        <v>82</v>
      </c>
      <c r="Q38" s="77" t="s">
        <v>217</v>
      </c>
      <c r="R38" s="77" t="s">
        <v>148</v>
      </c>
      <c r="S38" s="77" t="s">
        <v>149</v>
      </c>
      <c r="T38" s="79">
        <v>42325.507638888892</v>
      </c>
    </row>
    <row r="39" spans="1:24">
      <c r="J39" s="77">
        <f>SUM(J4:J38)</f>
        <v>48337.860000000008</v>
      </c>
      <c r="T39" s="79"/>
      <c r="W39" s="78">
        <v>121602</v>
      </c>
      <c r="X39" s="77">
        <v>122818</v>
      </c>
    </row>
    <row r="40" spans="1:24">
      <c r="A40" s="77" t="s">
        <v>160</v>
      </c>
      <c r="B40" s="77" t="s">
        <v>135</v>
      </c>
      <c r="C40" s="77" t="s">
        <v>136</v>
      </c>
      <c r="D40" s="77" t="s">
        <v>218</v>
      </c>
      <c r="E40" s="77" t="s">
        <v>219</v>
      </c>
      <c r="F40" s="77" t="s">
        <v>139</v>
      </c>
      <c r="G40" s="77" t="s">
        <v>140</v>
      </c>
      <c r="H40" s="77" t="s">
        <v>141</v>
      </c>
      <c r="I40" s="77" t="s">
        <v>140</v>
      </c>
      <c r="J40" s="77">
        <v>530.35</v>
      </c>
      <c r="K40" s="77" t="s">
        <v>142</v>
      </c>
      <c r="L40" s="77" t="s">
        <v>161</v>
      </c>
      <c r="M40" s="77" t="s">
        <v>162</v>
      </c>
      <c r="N40" s="77" t="s">
        <v>163</v>
      </c>
      <c r="O40" s="77" t="s">
        <v>146</v>
      </c>
      <c r="P40" s="77" t="s">
        <v>82</v>
      </c>
      <c r="Q40" s="77" t="s">
        <v>220</v>
      </c>
      <c r="R40" s="77" t="s">
        <v>148</v>
      </c>
      <c r="S40" s="77" t="s">
        <v>149</v>
      </c>
      <c r="T40" s="79">
        <v>42139.483472222222</v>
      </c>
    </row>
    <row r="41" spans="1:24">
      <c r="A41" s="77" t="s">
        <v>170</v>
      </c>
      <c r="B41" s="77" t="s">
        <v>135</v>
      </c>
      <c r="C41" s="77" t="s">
        <v>136</v>
      </c>
      <c r="D41" s="77" t="s">
        <v>218</v>
      </c>
      <c r="E41" s="77" t="s">
        <v>219</v>
      </c>
      <c r="F41" s="77" t="s">
        <v>139</v>
      </c>
      <c r="G41" s="77" t="s">
        <v>140</v>
      </c>
      <c r="H41" s="77" t="s">
        <v>141</v>
      </c>
      <c r="I41" s="77" t="s">
        <v>140</v>
      </c>
      <c r="J41" s="77">
        <v>171.74</v>
      </c>
      <c r="K41" s="77" t="s">
        <v>142</v>
      </c>
      <c r="L41" s="77" t="s">
        <v>171</v>
      </c>
      <c r="M41" s="77" t="s">
        <v>172</v>
      </c>
      <c r="N41" s="77" t="s">
        <v>173</v>
      </c>
      <c r="O41" s="77" t="s">
        <v>146</v>
      </c>
      <c r="P41" s="77" t="s">
        <v>82</v>
      </c>
      <c r="Q41" s="77" t="s">
        <v>221</v>
      </c>
      <c r="R41" s="77" t="s">
        <v>148</v>
      </c>
      <c r="S41" s="77" t="s">
        <v>149</v>
      </c>
      <c r="T41" s="79">
        <v>42262.616712962961</v>
      </c>
    </row>
    <row r="42" spans="1:24">
      <c r="A42" s="77" t="s">
        <v>170</v>
      </c>
      <c r="B42" s="77" t="s">
        <v>135</v>
      </c>
      <c r="C42" s="77" t="s">
        <v>136</v>
      </c>
      <c r="D42" s="77" t="s">
        <v>218</v>
      </c>
      <c r="E42" s="77" t="s">
        <v>219</v>
      </c>
      <c r="F42" s="77" t="s">
        <v>139</v>
      </c>
      <c r="G42" s="77" t="s">
        <v>140</v>
      </c>
      <c r="H42" s="77" t="s">
        <v>141</v>
      </c>
      <c r="I42" s="77" t="s">
        <v>140</v>
      </c>
      <c r="J42" s="77">
        <v>171.74</v>
      </c>
      <c r="K42" s="77" t="s">
        <v>142</v>
      </c>
      <c r="L42" s="77" t="s">
        <v>171</v>
      </c>
      <c r="M42" s="77" t="s">
        <v>175</v>
      </c>
      <c r="N42" s="77" t="s">
        <v>173</v>
      </c>
      <c r="O42" s="77" t="s">
        <v>146</v>
      </c>
      <c r="P42" s="77" t="s">
        <v>82</v>
      </c>
      <c r="Q42" s="77" t="s">
        <v>222</v>
      </c>
      <c r="R42" s="77" t="s">
        <v>148</v>
      </c>
      <c r="S42" s="77" t="s">
        <v>149</v>
      </c>
      <c r="T42" s="79">
        <v>42262.677199074074</v>
      </c>
    </row>
    <row r="43" spans="1:24">
      <c r="A43" s="77" t="s">
        <v>170</v>
      </c>
      <c r="B43" s="77" t="s">
        <v>135</v>
      </c>
      <c r="C43" s="77" t="s">
        <v>136</v>
      </c>
      <c r="D43" s="77" t="s">
        <v>218</v>
      </c>
      <c r="E43" s="77" t="s">
        <v>219</v>
      </c>
      <c r="F43" s="77" t="s">
        <v>139</v>
      </c>
      <c r="G43" s="77" t="s">
        <v>140</v>
      </c>
      <c r="H43" s="77" t="s">
        <v>141</v>
      </c>
      <c r="I43" s="77" t="s">
        <v>140</v>
      </c>
      <c r="J43" s="77">
        <v>-171.74</v>
      </c>
      <c r="K43" s="77" t="s">
        <v>142</v>
      </c>
      <c r="L43" s="77" t="s">
        <v>171</v>
      </c>
      <c r="M43" s="77" t="s">
        <v>177</v>
      </c>
      <c r="N43" s="77" t="s">
        <v>178</v>
      </c>
      <c r="O43" s="77" t="s">
        <v>146</v>
      </c>
      <c r="P43" s="77" t="s">
        <v>82</v>
      </c>
      <c r="Q43" s="77" t="s">
        <v>221</v>
      </c>
      <c r="R43" s="77" t="s">
        <v>148</v>
      </c>
      <c r="S43" s="77" t="s">
        <v>149</v>
      </c>
      <c r="T43" s="79">
        <v>42262.689409722225</v>
      </c>
    </row>
    <row r="44" spans="1:24">
      <c r="A44" s="77" t="s">
        <v>185</v>
      </c>
      <c r="B44" s="77" t="s">
        <v>135</v>
      </c>
      <c r="C44" s="77" t="s">
        <v>136</v>
      </c>
      <c r="D44" s="77" t="s">
        <v>218</v>
      </c>
      <c r="E44" s="77" t="s">
        <v>219</v>
      </c>
      <c r="F44" s="77" t="s">
        <v>139</v>
      </c>
      <c r="G44" s="77" t="s">
        <v>140</v>
      </c>
      <c r="H44" s="77" t="s">
        <v>141</v>
      </c>
      <c r="I44" s="77" t="s">
        <v>140</v>
      </c>
      <c r="J44" s="77">
        <v>281.88</v>
      </c>
      <c r="K44" s="77" t="s">
        <v>142</v>
      </c>
      <c r="L44" s="77" t="s">
        <v>186</v>
      </c>
      <c r="M44" s="77" t="s">
        <v>187</v>
      </c>
      <c r="N44" s="77" t="s">
        <v>188</v>
      </c>
      <c r="O44" s="77" t="s">
        <v>146</v>
      </c>
      <c r="P44" s="77" t="s">
        <v>82</v>
      </c>
      <c r="Q44" s="77" t="s">
        <v>223</v>
      </c>
      <c r="R44" s="77" t="s">
        <v>148</v>
      </c>
      <c r="S44" s="77" t="s">
        <v>149</v>
      </c>
      <c r="T44" s="79">
        <v>42202.397870370369</v>
      </c>
    </row>
    <row r="45" spans="1:24">
      <c r="A45" s="77" t="s">
        <v>189</v>
      </c>
      <c r="B45" s="77" t="s">
        <v>135</v>
      </c>
      <c r="C45" s="77" t="s">
        <v>136</v>
      </c>
      <c r="D45" s="77" t="s">
        <v>218</v>
      </c>
      <c r="E45" s="77" t="s">
        <v>219</v>
      </c>
      <c r="F45" s="77" t="s">
        <v>139</v>
      </c>
      <c r="G45" s="77" t="s">
        <v>140</v>
      </c>
      <c r="H45" s="77" t="s">
        <v>141</v>
      </c>
      <c r="I45" s="77" t="s">
        <v>140</v>
      </c>
      <c r="J45" s="77">
        <v>381.58</v>
      </c>
      <c r="K45" s="77" t="s">
        <v>142</v>
      </c>
      <c r="L45" s="77" t="s">
        <v>190</v>
      </c>
      <c r="M45" s="77" t="s">
        <v>191</v>
      </c>
      <c r="N45" s="77" t="s">
        <v>192</v>
      </c>
      <c r="O45" s="77" t="s">
        <v>146</v>
      </c>
      <c r="P45" s="77" t="s">
        <v>82</v>
      </c>
      <c r="Q45" s="77" t="s">
        <v>224</v>
      </c>
      <c r="R45" s="77" t="s">
        <v>148</v>
      </c>
      <c r="S45" s="77" t="s">
        <v>149</v>
      </c>
      <c r="T45" s="79">
        <v>42325.507673611108</v>
      </c>
    </row>
    <row r="46" spans="1:24">
      <c r="A46" s="77" t="s">
        <v>150</v>
      </c>
      <c r="B46" s="77" t="s">
        <v>135</v>
      </c>
      <c r="C46" s="77" t="s">
        <v>136</v>
      </c>
      <c r="D46" s="77" t="s">
        <v>225</v>
      </c>
      <c r="E46" s="77" t="s">
        <v>8</v>
      </c>
      <c r="F46" s="77" t="s">
        <v>139</v>
      </c>
      <c r="G46" s="77" t="s">
        <v>140</v>
      </c>
      <c r="H46" s="77" t="s">
        <v>141</v>
      </c>
      <c r="I46" s="77" t="s">
        <v>140</v>
      </c>
      <c r="J46" s="77">
        <v>31.6</v>
      </c>
      <c r="K46" s="77" t="s">
        <v>38</v>
      </c>
      <c r="L46" s="77" t="s">
        <v>226</v>
      </c>
      <c r="M46" s="77" t="s">
        <v>227</v>
      </c>
      <c r="N46" s="77" t="s">
        <v>228</v>
      </c>
      <c r="O46" s="77" t="s">
        <v>229</v>
      </c>
      <c r="P46" s="77" t="s">
        <v>82</v>
      </c>
      <c r="Q46" s="77" t="s">
        <v>230</v>
      </c>
      <c r="R46" s="77" t="s">
        <v>148</v>
      </c>
      <c r="S46" s="77" t="s">
        <v>149</v>
      </c>
      <c r="T46" s="79">
        <v>42249.615601851852</v>
      </c>
    </row>
    <row r="47" spans="1:24">
      <c r="J47" s="77">
        <f>SUM(J40:J46)</f>
        <v>1397.1499999999999</v>
      </c>
      <c r="T47" s="79"/>
      <c r="W47" s="78">
        <f>+J47/8*12</f>
        <v>2095.7249999999999</v>
      </c>
      <c r="X47" s="77">
        <v>2300</v>
      </c>
    </row>
    <row r="48" spans="1:24">
      <c r="A48" s="77" t="s">
        <v>189</v>
      </c>
      <c r="B48" s="77" t="s">
        <v>135</v>
      </c>
      <c r="C48" s="77" t="s">
        <v>136</v>
      </c>
      <c r="D48" s="77" t="s">
        <v>231</v>
      </c>
      <c r="E48" s="77" t="s">
        <v>232</v>
      </c>
      <c r="F48" s="77" t="s">
        <v>233</v>
      </c>
      <c r="G48" s="77" t="s">
        <v>234</v>
      </c>
      <c r="H48" s="77" t="s">
        <v>141</v>
      </c>
      <c r="I48" s="77" t="s">
        <v>140</v>
      </c>
      <c r="J48" s="77">
        <v>6.57</v>
      </c>
      <c r="K48" s="77" t="s">
        <v>38</v>
      </c>
      <c r="L48" s="77" t="s">
        <v>235</v>
      </c>
      <c r="M48" s="77" t="s">
        <v>236</v>
      </c>
      <c r="N48" s="77" t="s">
        <v>237</v>
      </c>
      <c r="O48" s="77" t="s">
        <v>238</v>
      </c>
      <c r="P48" s="77" t="s">
        <v>82</v>
      </c>
      <c r="Q48" s="77" t="s">
        <v>239</v>
      </c>
      <c r="R48" s="77" t="s">
        <v>148</v>
      </c>
      <c r="S48" s="77" t="s">
        <v>149</v>
      </c>
      <c r="T48" s="79">
        <v>42339.707175925927</v>
      </c>
      <c r="X48" s="77">
        <v>1005</v>
      </c>
    </row>
    <row r="49" spans="1:23">
      <c r="A49" s="77" t="s">
        <v>160</v>
      </c>
      <c r="B49" s="77" t="s">
        <v>135</v>
      </c>
      <c r="C49" s="77" t="s">
        <v>136</v>
      </c>
      <c r="D49" s="77" t="s">
        <v>231</v>
      </c>
      <c r="E49" s="77" t="s">
        <v>232</v>
      </c>
      <c r="F49" s="77" t="s">
        <v>233</v>
      </c>
      <c r="G49" s="77" t="s">
        <v>234</v>
      </c>
      <c r="H49" s="77" t="s">
        <v>141</v>
      </c>
      <c r="I49" s="77" t="s">
        <v>140</v>
      </c>
      <c r="J49" s="77">
        <v>64.5</v>
      </c>
      <c r="K49" s="77" t="s">
        <v>38</v>
      </c>
      <c r="L49" s="77" t="s">
        <v>240</v>
      </c>
      <c r="M49" s="77" t="s">
        <v>241</v>
      </c>
      <c r="N49" s="77" t="s">
        <v>242</v>
      </c>
      <c r="O49" s="77" t="s">
        <v>243</v>
      </c>
      <c r="P49" s="77" t="s">
        <v>82</v>
      </c>
      <c r="Q49" s="77" t="s">
        <v>244</v>
      </c>
      <c r="R49" s="77" t="s">
        <v>148</v>
      </c>
      <c r="S49" s="77" t="s">
        <v>149</v>
      </c>
      <c r="T49" s="79">
        <v>42156.536273148151</v>
      </c>
    </row>
    <row r="50" spans="1:23">
      <c r="A50" s="77" t="s">
        <v>170</v>
      </c>
      <c r="B50" s="77" t="s">
        <v>135</v>
      </c>
      <c r="C50" s="77" t="s">
        <v>136</v>
      </c>
      <c r="D50" s="77" t="s">
        <v>231</v>
      </c>
      <c r="E50" s="77" t="s">
        <v>232</v>
      </c>
      <c r="F50" s="77" t="s">
        <v>233</v>
      </c>
      <c r="G50" s="77" t="s">
        <v>234</v>
      </c>
      <c r="H50" s="77" t="s">
        <v>141</v>
      </c>
      <c r="I50" s="77" t="s">
        <v>140</v>
      </c>
      <c r="J50" s="77">
        <v>130</v>
      </c>
      <c r="K50" s="77" t="s">
        <v>38</v>
      </c>
      <c r="L50" s="77" t="s">
        <v>245</v>
      </c>
      <c r="M50" s="77" t="s">
        <v>246</v>
      </c>
      <c r="N50" s="77" t="s">
        <v>247</v>
      </c>
      <c r="O50" s="77" t="s">
        <v>248</v>
      </c>
      <c r="P50" s="77" t="s">
        <v>82</v>
      </c>
      <c r="Q50" s="77" t="s">
        <v>249</v>
      </c>
      <c r="R50" s="77" t="s">
        <v>148</v>
      </c>
      <c r="S50" s="77" t="s">
        <v>149</v>
      </c>
      <c r="T50" s="79">
        <v>42278.682245370372</v>
      </c>
    </row>
    <row r="51" spans="1:23">
      <c r="A51" s="77" t="s">
        <v>170</v>
      </c>
      <c r="B51" s="77" t="s">
        <v>135</v>
      </c>
      <c r="C51" s="77" t="s">
        <v>136</v>
      </c>
      <c r="D51" s="77" t="s">
        <v>231</v>
      </c>
      <c r="E51" s="77" t="s">
        <v>232</v>
      </c>
      <c r="F51" s="77" t="s">
        <v>233</v>
      </c>
      <c r="G51" s="77" t="s">
        <v>234</v>
      </c>
      <c r="H51" s="77" t="s">
        <v>141</v>
      </c>
      <c r="I51" s="77" t="s">
        <v>140</v>
      </c>
      <c r="J51" s="77">
        <v>20</v>
      </c>
      <c r="K51" s="77" t="s">
        <v>38</v>
      </c>
      <c r="L51" s="77" t="s">
        <v>245</v>
      </c>
      <c r="M51" s="77" t="s">
        <v>246</v>
      </c>
      <c r="N51" s="77" t="s">
        <v>247</v>
      </c>
      <c r="O51" s="77" t="s">
        <v>250</v>
      </c>
      <c r="P51" s="77" t="s">
        <v>82</v>
      </c>
      <c r="Q51" s="77" t="s">
        <v>251</v>
      </c>
      <c r="R51" s="77" t="s">
        <v>148</v>
      </c>
      <c r="S51" s="77" t="s">
        <v>149</v>
      </c>
      <c r="T51" s="79">
        <v>42278.682245370372</v>
      </c>
    </row>
    <row r="52" spans="1:23">
      <c r="J52" s="77">
        <f>SUM(J48:J51)</f>
        <v>221.07</v>
      </c>
      <c r="T52" s="79"/>
      <c r="W52" s="78">
        <f>+J52/8*12</f>
        <v>331.60500000000002</v>
      </c>
    </row>
    <row r="53" spans="1:23">
      <c r="A53" s="77" t="s">
        <v>185</v>
      </c>
      <c r="B53" s="77" t="s">
        <v>135</v>
      </c>
      <c r="C53" s="77" t="s">
        <v>136</v>
      </c>
      <c r="D53" s="77" t="s">
        <v>252</v>
      </c>
      <c r="E53" s="77" t="s">
        <v>253</v>
      </c>
      <c r="F53" s="77" t="s">
        <v>139</v>
      </c>
      <c r="G53" s="77" t="s">
        <v>140</v>
      </c>
      <c r="H53" s="77" t="s">
        <v>141</v>
      </c>
      <c r="I53" s="77" t="s">
        <v>140</v>
      </c>
      <c r="J53" s="77">
        <v>0.08</v>
      </c>
      <c r="K53" s="77" t="s">
        <v>38</v>
      </c>
      <c r="L53" s="77" t="s">
        <v>254</v>
      </c>
      <c r="M53" s="77" t="s">
        <v>255</v>
      </c>
      <c r="N53" s="77" t="s">
        <v>256</v>
      </c>
      <c r="O53" s="77" t="s">
        <v>257</v>
      </c>
      <c r="P53" s="77" t="s">
        <v>82</v>
      </c>
      <c r="Q53" s="77" t="s">
        <v>258</v>
      </c>
      <c r="R53" s="77" t="s">
        <v>148</v>
      </c>
      <c r="S53" s="77" t="s">
        <v>149</v>
      </c>
      <c r="T53" s="79">
        <v>42220.53738425926</v>
      </c>
    </row>
    <row r="54" spans="1:23">
      <c r="A54" s="77" t="s">
        <v>185</v>
      </c>
      <c r="B54" s="77" t="s">
        <v>135</v>
      </c>
      <c r="C54" s="77" t="s">
        <v>136</v>
      </c>
      <c r="D54" s="77" t="s">
        <v>252</v>
      </c>
      <c r="E54" s="77" t="s">
        <v>253</v>
      </c>
      <c r="F54" s="77" t="s">
        <v>139</v>
      </c>
      <c r="G54" s="77" t="s">
        <v>140</v>
      </c>
      <c r="H54" s="77" t="s">
        <v>141</v>
      </c>
      <c r="I54" s="77" t="s">
        <v>140</v>
      </c>
      <c r="J54" s="77">
        <v>0.01</v>
      </c>
      <c r="K54" s="77" t="s">
        <v>38</v>
      </c>
      <c r="L54" s="77" t="s">
        <v>254</v>
      </c>
      <c r="M54" s="77" t="s">
        <v>255</v>
      </c>
      <c r="N54" s="77" t="s">
        <v>256</v>
      </c>
      <c r="O54" s="77" t="s">
        <v>259</v>
      </c>
      <c r="P54" s="77" t="s">
        <v>82</v>
      </c>
      <c r="Q54" s="77" t="s">
        <v>260</v>
      </c>
      <c r="R54" s="77" t="s">
        <v>148</v>
      </c>
      <c r="S54" s="77" t="s">
        <v>149</v>
      </c>
      <c r="T54" s="79">
        <v>42220.53738425926</v>
      </c>
    </row>
    <row r="55" spans="1:23">
      <c r="A55" s="77" t="s">
        <v>189</v>
      </c>
      <c r="B55" s="77" t="s">
        <v>135</v>
      </c>
      <c r="C55" s="77" t="s">
        <v>136</v>
      </c>
      <c r="D55" s="77" t="s">
        <v>252</v>
      </c>
      <c r="E55" s="77" t="s">
        <v>253</v>
      </c>
      <c r="F55" s="77" t="s">
        <v>139</v>
      </c>
      <c r="G55" s="77" t="s">
        <v>140</v>
      </c>
      <c r="H55" s="77" t="s">
        <v>141</v>
      </c>
      <c r="I55" s="77" t="s">
        <v>140</v>
      </c>
      <c r="J55" s="77">
        <v>0.83000000000000007</v>
      </c>
      <c r="K55" s="77" t="s">
        <v>38</v>
      </c>
      <c r="L55" s="77" t="s">
        <v>261</v>
      </c>
      <c r="M55" s="77" t="s">
        <v>262</v>
      </c>
      <c r="N55" s="77" t="s">
        <v>263</v>
      </c>
      <c r="O55" s="77" t="s">
        <v>264</v>
      </c>
      <c r="P55" s="77" t="s">
        <v>82</v>
      </c>
      <c r="Q55" s="77" t="s">
        <v>265</v>
      </c>
      <c r="R55" s="77" t="s">
        <v>148</v>
      </c>
      <c r="S55" s="77" t="s">
        <v>149</v>
      </c>
      <c r="T55" s="79">
        <v>42333.559004629627</v>
      </c>
    </row>
    <row r="56" spans="1:23">
      <c r="A56" s="77" t="s">
        <v>185</v>
      </c>
      <c r="B56" s="77" t="s">
        <v>135</v>
      </c>
      <c r="C56" s="77" t="s">
        <v>136</v>
      </c>
      <c r="D56" s="77" t="s">
        <v>252</v>
      </c>
      <c r="E56" s="77" t="s">
        <v>253</v>
      </c>
      <c r="F56" s="77" t="s">
        <v>139</v>
      </c>
      <c r="G56" s="77" t="s">
        <v>140</v>
      </c>
      <c r="H56" s="77" t="s">
        <v>141</v>
      </c>
      <c r="I56" s="77" t="s">
        <v>140</v>
      </c>
      <c r="J56" s="77">
        <v>0.42</v>
      </c>
      <c r="K56" s="77" t="s">
        <v>38</v>
      </c>
      <c r="L56" s="77" t="s">
        <v>266</v>
      </c>
      <c r="M56" s="77" t="s">
        <v>267</v>
      </c>
      <c r="N56" s="77" t="s">
        <v>268</v>
      </c>
      <c r="O56" s="77" t="s">
        <v>269</v>
      </c>
      <c r="P56" s="77" t="s">
        <v>82</v>
      </c>
      <c r="Q56" s="77" t="s">
        <v>270</v>
      </c>
      <c r="R56" s="77" t="s">
        <v>148</v>
      </c>
      <c r="S56" s="77" t="s">
        <v>149</v>
      </c>
      <c r="T56" s="79">
        <v>42212.520821759259</v>
      </c>
    </row>
    <row r="57" spans="1:23">
      <c r="A57" s="77" t="s">
        <v>185</v>
      </c>
      <c r="B57" s="77" t="s">
        <v>135</v>
      </c>
      <c r="C57" s="77" t="s">
        <v>136</v>
      </c>
      <c r="D57" s="77" t="s">
        <v>252</v>
      </c>
      <c r="E57" s="77" t="s">
        <v>253</v>
      </c>
      <c r="F57" s="77" t="s">
        <v>139</v>
      </c>
      <c r="G57" s="77" t="s">
        <v>140</v>
      </c>
      <c r="H57" s="77" t="s">
        <v>141</v>
      </c>
      <c r="I57" s="77" t="s">
        <v>140</v>
      </c>
      <c r="J57" s="77">
        <v>0.01</v>
      </c>
      <c r="K57" s="77" t="s">
        <v>38</v>
      </c>
      <c r="L57" s="77" t="s">
        <v>266</v>
      </c>
      <c r="M57" s="77" t="s">
        <v>267</v>
      </c>
      <c r="N57" s="77" t="s">
        <v>268</v>
      </c>
      <c r="O57" s="77" t="s">
        <v>271</v>
      </c>
      <c r="P57" s="77" t="s">
        <v>82</v>
      </c>
      <c r="Q57" s="77" t="s">
        <v>272</v>
      </c>
      <c r="R57" s="77" t="s">
        <v>148</v>
      </c>
      <c r="S57" s="77" t="s">
        <v>149</v>
      </c>
      <c r="T57" s="79">
        <v>42212.520821759259</v>
      </c>
    </row>
    <row r="58" spans="1:23">
      <c r="A58" s="77" t="s">
        <v>185</v>
      </c>
      <c r="B58" s="77" t="s">
        <v>135</v>
      </c>
      <c r="C58" s="77" t="s">
        <v>136</v>
      </c>
      <c r="D58" s="77" t="s">
        <v>252</v>
      </c>
      <c r="E58" s="77" t="s">
        <v>253</v>
      </c>
      <c r="F58" s="77" t="s">
        <v>139</v>
      </c>
      <c r="G58" s="77" t="s">
        <v>140</v>
      </c>
      <c r="H58" s="77" t="s">
        <v>141</v>
      </c>
      <c r="I58" s="77" t="s">
        <v>140</v>
      </c>
      <c r="J58" s="77">
        <v>0.2</v>
      </c>
      <c r="K58" s="77" t="s">
        <v>38</v>
      </c>
      <c r="L58" s="77" t="s">
        <v>266</v>
      </c>
      <c r="M58" s="77" t="s">
        <v>273</v>
      </c>
      <c r="N58" s="77" t="s">
        <v>274</v>
      </c>
      <c r="O58" s="77" t="s">
        <v>275</v>
      </c>
      <c r="P58" s="77" t="s">
        <v>82</v>
      </c>
      <c r="Q58" s="77" t="s">
        <v>276</v>
      </c>
      <c r="R58" s="77" t="s">
        <v>148</v>
      </c>
      <c r="S58" s="77" t="s">
        <v>149</v>
      </c>
      <c r="T58" s="79">
        <v>42212.523310185185</v>
      </c>
    </row>
    <row r="59" spans="1:23">
      <c r="A59" s="77" t="s">
        <v>185</v>
      </c>
      <c r="B59" s="77" t="s">
        <v>135</v>
      </c>
      <c r="C59" s="77" t="s">
        <v>136</v>
      </c>
      <c r="D59" s="77" t="s">
        <v>252</v>
      </c>
      <c r="E59" s="77" t="s">
        <v>253</v>
      </c>
      <c r="F59" s="77" t="s">
        <v>139</v>
      </c>
      <c r="G59" s="77" t="s">
        <v>140</v>
      </c>
      <c r="H59" s="77" t="s">
        <v>141</v>
      </c>
      <c r="I59" s="77" t="s">
        <v>140</v>
      </c>
      <c r="J59" s="77">
        <v>0.97</v>
      </c>
      <c r="K59" s="77" t="s">
        <v>38</v>
      </c>
      <c r="L59" s="77" t="s">
        <v>266</v>
      </c>
      <c r="M59" s="77" t="s">
        <v>273</v>
      </c>
      <c r="N59" s="77" t="s">
        <v>274</v>
      </c>
      <c r="O59" s="77" t="s">
        <v>277</v>
      </c>
      <c r="P59" s="77" t="s">
        <v>82</v>
      </c>
      <c r="Q59" s="77" t="s">
        <v>278</v>
      </c>
      <c r="R59" s="77" t="s">
        <v>148</v>
      </c>
      <c r="S59" s="77" t="s">
        <v>149</v>
      </c>
      <c r="T59" s="79">
        <v>42212.523310185185</v>
      </c>
    </row>
    <row r="60" spans="1:23">
      <c r="A60" s="77" t="s">
        <v>165</v>
      </c>
      <c r="B60" s="77" t="s">
        <v>135</v>
      </c>
      <c r="C60" s="77" t="s">
        <v>136</v>
      </c>
      <c r="D60" s="77" t="s">
        <v>252</v>
      </c>
      <c r="E60" s="77" t="s">
        <v>253</v>
      </c>
      <c r="F60" s="77" t="s">
        <v>139</v>
      </c>
      <c r="G60" s="77" t="s">
        <v>140</v>
      </c>
      <c r="H60" s="77" t="s">
        <v>141</v>
      </c>
      <c r="I60" s="77" t="s">
        <v>140</v>
      </c>
      <c r="J60" s="77">
        <v>0.04</v>
      </c>
      <c r="K60" s="77" t="s">
        <v>38</v>
      </c>
      <c r="L60" s="77" t="s">
        <v>279</v>
      </c>
      <c r="M60" s="77" t="s">
        <v>280</v>
      </c>
      <c r="N60" s="77" t="s">
        <v>281</v>
      </c>
      <c r="O60" s="77" t="s">
        <v>282</v>
      </c>
      <c r="P60" s="77" t="s">
        <v>82</v>
      </c>
      <c r="Q60" s="77" t="s">
        <v>283</v>
      </c>
      <c r="R60" s="77" t="s">
        <v>148</v>
      </c>
      <c r="S60" s="77" t="s">
        <v>149</v>
      </c>
      <c r="T60" s="79">
        <v>42306.453692129631</v>
      </c>
    </row>
    <row r="61" spans="1:23">
      <c r="A61" s="77" t="s">
        <v>165</v>
      </c>
      <c r="B61" s="77" t="s">
        <v>135</v>
      </c>
      <c r="C61" s="77" t="s">
        <v>136</v>
      </c>
      <c r="D61" s="77" t="s">
        <v>252</v>
      </c>
      <c r="E61" s="77" t="s">
        <v>253</v>
      </c>
      <c r="F61" s="77" t="s">
        <v>139</v>
      </c>
      <c r="G61" s="77" t="s">
        <v>140</v>
      </c>
      <c r="H61" s="77" t="s">
        <v>141</v>
      </c>
      <c r="I61" s="77" t="s">
        <v>140</v>
      </c>
      <c r="J61" s="77">
        <v>0.3</v>
      </c>
      <c r="K61" s="77" t="s">
        <v>38</v>
      </c>
      <c r="L61" s="77" t="s">
        <v>279</v>
      </c>
      <c r="M61" s="77" t="s">
        <v>280</v>
      </c>
      <c r="N61" s="77" t="s">
        <v>281</v>
      </c>
      <c r="O61" s="77" t="s">
        <v>284</v>
      </c>
      <c r="P61" s="77" t="s">
        <v>82</v>
      </c>
      <c r="Q61" s="77" t="s">
        <v>285</v>
      </c>
      <c r="R61" s="77" t="s">
        <v>148</v>
      </c>
      <c r="S61" s="77" t="s">
        <v>149</v>
      </c>
      <c r="T61" s="79">
        <v>42306.453692129631</v>
      </c>
    </row>
    <row r="62" spans="1:23">
      <c r="A62" s="77" t="s">
        <v>165</v>
      </c>
      <c r="B62" s="77" t="s">
        <v>135</v>
      </c>
      <c r="C62" s="77" t="s">
        <v>136</v>
      </c>
      <c r="D62" s="77" t="s">
        <v>252</v>
      </c>
      <c r="E62" s="77" t="s">
        <v>253</v>
      </c>
      <c r="F62" s="77" t="s">
        <v>139</v>
      </c>
      <c r="G62" s="77" t="s">
        <v>140</v>
      </c>
      <c r="H62" s="77" t="s">
        <v>141</v>
      </c>
      <c r="I62" s="77" t="s">
        <v>140</v>
      </c>
      <c r="J62" s="77">
        <v>0.06</v>
      </c>
      <c r="K62" s="77" t="s">
        <v>38</v>
      </c>
      <c r="L62" s="77" t="s">
        <v>279</v>
      </c>
      <c r="M62" s="77" t="s">
        <v>286</v>
      </c>
      <c r="N62" s="77" t="s">
        <v>287</v>
      </c>
      <c r="O62" s="77" t="s">
        <v>288</v>
      </c>
      <c r="P62" s="77" t="s">
        <v>82</v>
      </c>
      <c r="Q62" s="77" t="s">
        <v>270</v>
      </c>
      <c r="R62" s="77" t="s">
        <v>148</v>
      </c>
      <c r="S62" s="77" t="s">
        <v>149</v>
      </c>
      <c r="T62" s="79">
        <v>42306.442893518521</v>
      </c>
    </row>
    <row r="63" spans="1:23">
      <c r="A63" s="77" t="s">
        <v>165</v>
      </c>
      <c r="B63" s="77" t="s">
        <v>135</v>
      </c>
      <c r="C63" s="77" t="s">
        <v>136</v>
      </c>
      <c r="D63" s="77" t="s">
        <v>252</v>
      </c>
      <c r="E63" s="77" t="s">
        <v>253</v>
      </c>
      <c r="F63" s="77" t="s">
        <v>139</v>
      </c>
      <c r="G63" s="77" t="s">
        <v>140</v>
      </c>
      <c r="H63" s="77" t="s">
        <v>141</v>
      </c>
      <c r="I63" s="77" t="s">
        <v>140</v>
      </c>
      <c r="J63" s="77">
        <v>0.11</v>
      </c>
      <c r="K63" s="77" t="s">
        <v>38</v>
      </c>
      <c r="L63" s="77" t="s">
        <v>279</v>
      </c>
      <c r="M63" s="77" t="s">
        <v>286</v>
      </c>
      <c r="N63" s="77" t="s">
        <v>287</v>
      </c>
      <c r="O63" s="77" t="s">
        <v>289</v>
      </c>
      <c r="P63" s="77" t="s">
        <v>82</v>
      </c>
      <c r="Q63" s="77" t="s">
        <v>276</v>
      </c>
      <c r="R63" s="77" t="s">
        <v>148</v>
      </c>
      <c r="S63" s="77" t="s">
        <v>149</v>
      </c>
      <c r="T63" s="79">
        <v>42306.442893518521</v>
      </c>
    </row>
    <row r="64" spans="1:23">
      <c r="A64" s="77" t="s">
        <v>165</v>
      </c>
      <c r="B64" s="77" t="s">
        <v>135</v>
      </c>
      <c r="C64" s="77" t="s">
        <v>136</v>
      </c>
      <c r="D64" s="77" t="s">
        <v>252</v>
      </c>
      <c r="E64" s="77" t="s">
        <v>253</v>
      </c>
      <c r="F64" s="77" t="s">
        <v>139</v>
      </c>
      <c r="G64" s="77" t="s">
        <v>140</v>
      </c>
      <c r="H64" s="77" t="s">
        <v>141</v>
      </c>
      <c r="I64" s="77" t="s">
        <v>140</v>
      </c>
      <c r="J64" s="77">
        <v>0.08</v>
      </c>
      <c r="K64" s="77" t="s">
        <v>38</v>
      </c>
      <c r="L64" s="77" t="s">
        <v>279</v>
      </c>
      <c r="M64" s="77" t="s">
        <v>290</v>
      </c>
      <c r="N64" s="77" t="s">
        <v>291</v>
      </c>
      <c r="O64" s="77" t="s">
        <v>292</v>
      </c>
      <c r="P64" s="77" t="s">
        <v>82</v>
      </c>
      <c r="Q64" s="77" t="s">
        <v>265</v>
      </c>
      <c r="R64" s="77" t="s">
        <v>148</v>
      </c>
      <c r="S64" s="77" t="s">
        <v>149</v>
      </c>
      <c r="T64" s="79">
        <v>42306.606678240743</v>
      </c>
    </row>
    <row r="65" spans="1:23">
      <c r="J65" s="77">
        <f>SUM(J53:J64)</f>
        <v>3.11</v>
      </c>
      <c r="T65" s="79"/>
      <c r="W65" s="78">
        <v>50</v>
      </c>
    </row>
    <row r="66" spans="1:23">
      <c r="A66" s="77" t="s">
        <v>179</v>
      </c>
      <c r="B66" s="77" t="s">
        <v>135</v>
      </c>
      <c r="C66" s="77" t="s">
        <v>136</v>
      </c>
      <c r="D66" s="77" t="s">
        <v>293</v>
      </c>
      <c r="E66" s="77" t="s">
        <v>294</v>
      </c>
      <c r="F66" s="77" t="s">
        <v>139</v>
      </c>
      <c r="G66" s="77" t="s">
        <v>140</v>
      </c>
      <c r="H66" s="77" t="s">
        <v>141</v>
      </c>
      <c r="I66" s="77" t="s">
        <v>140</v>
      </c>
      <c r="J66" s="77">
        <v>978.2</v>
      </c>
      <c r="K66" s="77" t="s">
        <v>295</v>
      </c>
      <c r="L66" s="77" t="s">
        <v>296</v>
      </c>
      <c r="M66" s="77" t="s">
        <v>297</v>
      </c>
      <c r="N66" s="77" t="s">
        <v>298</v>
      </c>
      <c r="O66" s="77" t="s">
        <v>299</v>
      </c>
      <c r="P66" s="77" t="s">
        <v>300</v>
      </c>
      <c r="Q66" s="77" t="s">
        <v>301</v>
      </c>
      <c r="R66" s="77" t="s">
        <v>302</v>
      </c>
      <c r="S66" s="77" t="s">
        <v>303</v>
      </c>
      <c r="T66" s="79">
        <v>42124</v>
      </c>
    </row>
    <row r="67" spans="1:23">
      <c r="A67" s="77" t="s">
        <v>179</v>
      </c>
      <c r="B67" s="77" t="s">
        <v>135</v>
      </c>
      <c r="C67" s="77" t="s">
        <v>136</v>
      </c>
      <c r="D67" s="77" t="s">
        <v>293</v>
      </c>
      <c r="E67" s="77" t="s">
        <v>294</v>
      </c>
      <c r="F67" s="77" t="s">
        <v>139</v>
      </c>
      <c r="G67" s="77" t="s">
        <v>140</v>
      </c>
      <c r="H67" s="77" t="s">
        <v>141</v>
      </c>
      <c r="I67" s="77" t="s">
        <v>140</v>
      </c>
      <c r="J67" s="77">
        <v>9</v>
      </c>
      <c r="K67" s="77" t="s">
        <v>295</v>
      </c>
      <c r="L67" s="77" t="s">
        <v>296</v>
      </c>
      <c r="M67" s="77" t="s">
        <v>297</v>
      </c>
      <c r="N67" s="77" t="s">
        <v>298</v>
      </c>
      <c r="O67" s="77" t="s">
        <v>299</v>
      </c>
      <c r="P67" s="77" t="s">
        <v>300</v>
      </c>
      <c r="Q67" s="77" t="s">
        <v>304</v>
      </c>
      <c r="R67" s="77" t="s">
        <v>302</v>
      </c>
      <c r="S67" s="77" t="s">
        <v>303</v>
      </c>
      <c r="T67" s="79">
        <v>42124</v>
      </c>
    </row>
    <row r="68" spans="1:23">
      <c r="J68" s="77">
        <f>SUM(J66:J67)</f>
        <v>987.2</v>
      </c>
      <c r="T68" s="79"/>
      <c r="W68" s="78">
        <v>5000</v>
      </c>
    </row>
    <row r="69" spans="1:23">
      <c r="A69" s="77" t="s">
        <v>189</v>
      </c>
      <c r="B69" s="77" t="s">
        <v>135</v>
      </c>
      <c r="C69" s="77" t="s">
        <v>136</v>
      </c>
      <c r="D69" s="77" t="s">
        <v>305</v>
      </c>
      <c r="E69" s="77" t="s">
        <v>306</v>
      </c>
      <c r="F69" s="77" t="s">
        <v>139</v>
      </c>
      <c r="G69" s="77" t="s">
        <v>140</v>
      </c>
      <c r="H69" s="77" t="s">
        <v>141</v>
      </c>
      <c r="I69" s="77" t="s">
        <v>140</v>
      </c>
      <c r="J69" s="77">
        <v>12</v>
      </c>
      <c r="K69" s="77" t="s">
        <v>295</v>
      </c>
      <c r="L69" s="77" t="s">
        <v>307</v>
      </c>
      <c r="M69" s="77" t="s">
        <v>308</v>
      </c>
      <c r="N69" s="77" t="s">
        <v>309</v>
      </c>
      <c r="O69" s="77" t="s">
        <v>310</v>
      </c>
      <c r="P69" s="77" t="s">
        <v>310</v>
      </c>
      <c r="Q69" s="77" t="s">
        <v>311</v>
      </c>
      <c r="R69" s="77" t="s">
        <v>148</v>
      </c>
      <c r="S69" s="77" t="s">
        <v>303</v>
      </c>
      <c r="T69" s="79">
        <v>42312</v>
      </c>
    </row>
    <row r="70" spans="1:23">
      <c r="A70" s="77" t="s">
        <v>189</v>
      </c>
      <c r="B70" s="77" t="s">
        <v>135</v>
      </c>
      <c r="C70" s="77" t="s">
        <v>136</v>
      </c>
      <c r="D70" s="77" t="s">
        <v>305</v>
      </c>
      <c r="E70" s="77" t="s">
        <v>306</v>
      </c>
      <c r="F70" s="77" t="s">
        <v>139</v>
      </c>
      <c r="G70" s="77" t="s">
        <v>140</v>
      </c>
      <c r="H70" s="77" t="s">
        <v>141</v>
      </c>
      <c r="I70" s="77" t="s">
        <v>140</v>
      </c>
      <c r="J70" s="77">
        <v>206.44</v>
      </c>
      <c r="K70" s="77" t="s">
        <v>295</v>
      </c>
      <c r="L70" s="77" t="s">
        <v>307</v>
      </c>
      <c r="M70" s="77" t="s">
        <v>312</v>
      </c>
      <c r="N70" s="77" t="s">
        <v>309</v>
      </c>
      <c r="O70" s="77" t="s">
        <v>310</v>
      </c>
      <c r="P70" s="77" t="s">
        <v>310</v>
      </c>
      <c r="Q70" s="77" t="s">
        <v>313</v>
      </c>
      <c r="R70" s="77" t="s">
        <v>148</v>
      </c>
      <c r="S70" s="77" t="s">
        <v>303</v>
      </c>
      <c r="T70" s="79">
        <v>42312</v>
      </c>
    </row>
    <row r="71" spans="1:23">
      <c r="A71" s="77" t="s">
        <v>189</v>
      </c>
      <c r="B71" s="77" t="s">
        <v>135</v>
      </c>
      <c r="C71" s="77" t="s">
        <v>136</v>
      </c>
      <c r="D71" s="77" t="s">
        <v>305</v>
      </c>
      <c r="E71" s="77" t="s">
        <v>306</v>
      </c>
      <c r="F71" s="77" t="s">
        <v>139</v>
      </c>
      <c r="G71" s="77" t="s">
        <v>140</v>
      </c>
      <c r="H71" s="77" t="s">
        <v>141</v>
      </c>
      <c r="I71" s="77" t="s">
        <v>140</v>
      </c>
      <c r="J71" s="77">
        <v>12</v>
      </c>
      <c r="K71" s="77" t="s">
        <v>295</v>
      </c>
      <c r="L71" s="77" t="s">
        <v>307</v>
      </c>
      <c r="M71" s="77" t="s">
        <v>314</v>
      </c>
      <c r="N71" s="77" t="s">
        <v>309</v>
      </c>
      <c r="O71" s="77" t="s">
        <v>315</v>
      </c>
      <c r="P71" s="77" t="s">
        <v>315</v>
      </c>
      <c r="Q71" s="77" t="s">
        <v>316</v>
      </c>
      <c r="R71" s="77" t="s">
        <v>148</v>
      </c>
      <c r="S71" s="77" t="s">
        <v>303</v>
      </c>
      <c r="T71" s="79">
        <v>42312</v>
      </c>
    </row>
    <row r="72" spans="1:23">
      <c r="A72" s="77" t="s">
        <v>189</v>
      </c>
      <c r="B72" s="77" t="s">
        <v>135</v>
      </c>
      <c r="C72" s="77" t="s">
        <v>136</v>
      </c>
      <c r="D72" s="77" t="s">
        <v>305</v>
      </c>
      <c r="E72" s="77" t="s">
        <v>306</v>
      </c>
      <c r="F72" s="77" t="s">
        <v>139</v>
      </c>
      <c r="G72" s="77" t="s">
        <v>140</v>
      </c>
      <c r="H72" s="77" t="s">
        <v>141</v>
      </c>
      <c r="I72" s="77" t="s">
        <v>140</v>
      </c>
      <c r="J72" s="77">
        <v>206.44</v>
      </c>
      <c r="K72" s="77" t="s">
        <v>295</v>
      </c>
      <c r="L72" s="77" t="s">
        <v>307</v>
      </c>
      <c r="M72" s="77" t="s">
        <v>317</v>
      </c>
      <c r="N72" s="77" t="s">
        <v>309</v>
      </c>
      <c r="O72" s="77" t="s">
        <v>315</v>
      </c>
      <c r="P72" s="77" t="s">
        <v>315</v>
      </c>
      <c r="Q72" s="77" t="s">
        <v>318</v>
      </c>
      <c r="R72" s="77" t="s">
        <v>148</v>
      </c>
      <c r="S72" s="77" t="s">
        <v>303</v>
      </c>
      <c r="T72" s="79">
        <v>42312</v>
      </c>
    </row>
    <row r="73" spans="1:23">
      <c r="A73" s="77" t="s">
        <v>189</v>
      </c>
      <c r="B73" s="77" t="s">
        <v>135</v>
      </c>
      <c r="C73" s="77" t="s">
        <v>136</v>
      </c>
      <c r="D73" s="77" t="s">
        <v>305</v>
      </c>
      <c r="E73" s="77" t="s">
        <v>306</v>
      </c>
      <c r="F73" s="77" t="s">
        <v>139</v>
      </c>
      <c r="G73" s="77" t="s">
        <v>140</v>
      </c>
      <c r="H73" s="77" t="s">
        <v>141</v>
      </c>
      <c r="I73" s="77" t="s">
        <v>140</v>
      </c>
      <c r="J73" s="77">
        <v>10.72</v>
      </c>
      <c r="K73" s="77" t="s">
        <v>295</v>
      </c>
      <c r="L73" s="77" t="s">
        <v>307</v>
      </c>
      <c r="M73" s="77" t="s">
        <v>319</v>
      </c>
      <c r="N73" s="77" t="s">
        <v>309</v>
      </c>
      <c r="O73" s="77" t="s">
        <v>320</v>
      </c>
      <c r="P73" s="77" t="s">
        <v>320</v>
      </c>
      <c r="Q73" s="77" t="s">
        <v>321</v>
      </c>
      <c r="R73" s="77" t="s">
        <v>148</v>
      </c>
      <c r="S73" s="77" t="s">
        <v>303</v>
      </c>
      <c r="T73" s="79">
        <v>42312</v>
      </c>
    </row>
    <row r="74" spans="1:23">
      <c r="A74" s="77" t="s">
        <v>189</v>
      </c>
      <c r="B74" s="77" t="s">
        <v>135</v>
      </c>
      <c r="C74" s="77" t="s">
        <v>136</v>
      </c>
      <c r="D74" s="77" t="s">
        <v>305</v>
      </c>
      <c r="E74" s="77" t="s">
        <v>306</v>
      </c>
      <c r="F74" s="77" t="s">
        <v>139</v>
      </c>
      <c r="G74" s="77" t="s">
        <v>140</v>
      </c>
      <c r="H74" s="77" t="s">
        <v>141</v>
      </c>
      <c r="I74" s="77" t="s">
        <v>140</v>
      </c>
      <c r="J74" s="77">
        <v>60.42</v>
      </c>
      <c r="K74" s="77" t="s">
        <v>295</v>
      </c>
      <c r="L74" s="77" t="s">
        <v>307</v>
      </c>
      <c r="M74" s="77" t="s">
        <v>322</v>
      </c>
      <c r="N74" s="77" t="s">
        <v>309</v>
      </c>
      <c r="O74" s="77" t="s">
        <v>323</v>
      </c>
      <c r="P74" s="77" t="s">
        <v>323</v>
      </c>
      <c r="Q74" s="77" t="s">
        <v>324</v>
      </c>
      <c r="R74" s="77" t="s">
        <v>148</v>
      </c>
      <c r="S74" s="77" t="s">
        <v>303</v>
      </c>
      <c r="T74" s="79">
        <v>42312</v>
      </c>
    </row>
    <row r="75" spans="1:23">
      <c r="A75" s="77" t="s">
        <v>189</v>
      </c>
      <c r="B75" s="77" t="s">
        <v>135</v>
      </c>
      <c r="C75" s="77" t="s">
        <v>136</v>
      </c>
      <c r="D75" s="77" t="s">
        <v>305</v>
      </c>
      <c r="E75" s="77" t="s">
        <v>306</v>
      </c>
      <c r="F75" s="77" t="s">
        <v>139</v>
      </c>
      <c r="G75" s="77" t="s">
        <v>140</v>
      </c>
      <c r="H75" s="77" t="s">
        <v>141</v>
      </c>
      <c r="I75" s="77" t="s">
        <v>140</v>
      </c>
      <c r="J75" s="77">
        <v>24.02</v>
      </c>
      <c r="K75" s="77" t="s">
        <v>295</v>
      </c>
      <c r="L75" s="77" t="s">
        <v>307</v>
      </c>
      <c r="M75" s="77" t="s">
        <v>325</v>
      </c>
      <c r="N75" s="77" t="s">
        <v>309</v>
      </c>
      <c r="O75" s="77" t="s">
        <v>326</v>
      </c>
      <c r="P75" s="77" t="s">
        <v>326</v>
      </c>
      <c r="Q75" s="77" t="s">
        <v>327</v>
      </c>
      <c r="R75" s="77" t="s">
        <v>148</v>
      </c>
      <c r="S75" s="77" t="s">
        <v>303</v>
      </c>
      <c r="T75" s="79">
        <v>42312</v>
      </c>
    </row>
    <row r="76" spans="1:23">
      <c r="A76" s="77" t="s">
        <v>160</v>
      </c>
      <c r="B76" s="77" t="s">
        <v>135</v>
      </c>
      <c r="C76" s="77" t="s">
        <v>136</v>
      </c>
      <c r="D76" s="77" t="s">
        <v>305</v>
      </c>
      <c r="E76" s="77" t="s">
        <v>306</v>
      </c>
      <c r="F76" s="77" t="s">
        <v>139</v>
      </c>
      <c r="G76" s="77" t="s">
        <v>140</v>
      </c>
      <c r="H76" s="77" t="s">
        <v>141</v>
      </c>
      <c r="I76" s="77" t="s">
        <v>140</v>
      </c>
      <c r="J76" s="77">
        <v>5</v>
      </c>
      <c r="K76" s="77" t="s">
        <v>295</v>
      </c>
      <c r="L76" s="77" t="s">
        <v>328</v>
      </c>
      <c r="M76" s="77" t="s">
        <v>329</v>
      </c>
      <c r="N76" s="77" t="s">
        <v>309</v>
      </c>
      <c r="O76" s="77" t="s">
        <v>320</v>
      </c>
      <c r="P76" s="77" t="s">
        <v>320</v>
      </c>
      <c r="Q76" s="77" t="s">
        <v>330</v>
      </c>
      <c r="R76" s="77" t="s">
        <v>148</v>
      </c>
      <c r="S76" s="77" t="s">
        <v>303</v>
      </c>
      <c r="T76" s="79">
        <v>42132</v>
      </c>
    </row>
    <row r="77" spans="1:23">
      <c r="A77" s="77" t="s">
        <v>160</v>
      </c>
      <c r="B77" s="77" t="s">
        <v>135</v>
      </c>
      <c r="C77" s="77" t="s">
        <v>136</v>
      </c>
      <c r="D77" s="77" t="s">
        <v>305</v>
      </c>
      <c r="E77" s="77" t="s">
        <v>306</v>
      </c>
      <c r="F77" s="77" t="s">
        <v>139</v>
      </c>
      <c r="G77" s="77" t="s">
        <v>140</v>
      </c>
      <c r="H77" s="77" t="s">
        <v>141</v>
      </c>
      <c r="I77" s="77" t="s">
        <v>140</v>
      </c>
      <c r="J77" s="77">
        <v>57.47</v>
      </c>
      <c r="K77" s="77" t="s">
        <v>295</v>
      </c>
      <c r="L77" s="77" t="s">
        <v>328</v>
      </c>
      <c r="M77" s="77" t="s">
        <v>331</v>
      </c>
      <c r="N77" s="77" t="s">
        <v>309</v>
      </c>
      <c r="O77" s="77" t="s">
        <v>332</v>
      </c>
      <c r="P77" s="77" t="s">
        <v>332</v>
      </c>
      <c r="Q77" s="77" t="s">
        <v>333</v>
      </c>
      <c r="R77" s="77" t="s">
        <v>148</v>
      </c>
      <c r="S77" s="77" t="s">
        <v>303</v>
      </c>
      <c r="T77" s="79">
        <v>42132</v>
      </c>
    </row>
    <row r="78" spans="1:23">
      <c r="A78" s="77" t="s">
        <v>170</v>
      </c>
      <c r="B78" s="77" t="s">
        <v>135</v>
      </c>
      <c r="C78" s="77" t="s">
        <v>136</v>
      </c>
      <c r="D78" s="77" t="s">
        <v>305</v>
      </c>
      <c r="E78" s="77" t="s">
        <v>306</v>
      </c>
      <c r="F78" s="77" t="s">
        <v>139</v>
      </c>
      <c r="G78" s="77" t="s">
        <v>140</v>
      </c>
      <c r="H78" s="77" t="s">
        <v>141</v>
      </c>
      <c r="I78" s="77" t="s">
        <v>140</v>
      </c>
      <c r="J78" s="77">
        <v>32.119999999999997</v>
      </c>
      <c r="K78" s="77" t="s">
        <v>295</v>
      </c>
      <c r="L78" s="77" t="s">
        <v>334</v>
      </c>
      <c r="M78" s="77" t="s">
        <v>335</v>
      </c>
      <c r="N78" s="77" t="s">
        <v>309</v>
      </c>
      <c r="O78" s="77" t="s">
        <v>336</v>
      </c>
      <c r="P78" s="77" t="s">
        <v>336</v>
      </c>
      <c r="Q78" s="77" t="s">
        <v>337</v>
      </c>
      <c r="R78" s="77" t="s">
        <v>148</v>
      </c>
      <c r="S78" s="77" t="s">
        <v>303</v>
      </c>
      <c r="T78" s="79">
        <v>42258</v>
      </c>
    </row>
    <row r="79" spans="1:23">
      <c r="A79" s="77" t="s">
        <v>170</v>
      </c>
      <c r="B79" s="77" t="s">
        <v>135</v>
      </c>
      <c r="C79" s="77" t="s">
        <v>136</v>
      </c>
      <c r="D79" s="77" t="s">
        <v>305</v>
      </c>
      <c r="E79" s="77" t="s">
        <v>306</v>
      </c>
      <c r="F79" s="77" t="s">
        <v>139</v>
      </c>
      <c r="G79" s="77" t="s">
        <v>140</v>
      </c>
      <c r="H79" s="77" t="s">
        <v>141</v>
      </c>
      <c r="I79" s="77" t="s">
        <v>140</v>
      </c>
      <c r="J79" s="77">
        <v>32.119999999999997</v>
      </c>
      <c r="K79" s="77" t="s">
        <v>295</v>
      </c>
      <c r="L79" s="77" t="s">
        <v>334</v>
      </c>
      <c r="M79" s="77" t="s">
        <v>338</v>
      </c>
      <c r="N79" s="77" t="s">
        <v>309</v>
      </c>
      <c r="O79" s="77" t="s">
        <v>339</v>
      </c>
      <c r="P79" s="77" t="s">
        <v>339</v>
      </c>
      <c r="Q79" s="77" t="s">
        <v>340</v>
      </c>
      <c r="R79" s="77" t="s">
        <v>148</v>
      </c>
      <c r="S79" s="77" t="s">
        <v>303</v>
      </c>
      <c r="T79" s="79">
        <v>42258</v>
      </c>
    </row>
    <row r="80" spans="1:23">
      <c r="A80" s="77" t="s">
        <v>170</v>
      </c>
      <c r="B80" s="77" t="s">
        <v>135</v>
      </c>
      <c r="C80" s="77" t="s">
        <v>136</v>
      </c>
      <c r="D80" s="77" t="s">
        <v>305</v>
      </c>
      <c r="E80" s="77" t="s">
        <v>306</v>
      </c>
      <c r="F80" s="77" t="s">
        <v>139</v>
      </c>
      <c r="G80" s="77" t="s">
        <v>140</v>
      </c>
      <c r="H80" s="77" t="s">
        <v>141</v>
      </c>
      <c r="I80" s="77" t="s">
        <v>140</v>
      </c>
      <c r="J80" s="77">
        <v>32.119999999999997</v>
      </c>
      <c r="K80" s="77" t="s">
        <v>295</v>
      </c>
      <c r="L80" s="77" t="s">
        <v>334</v>
      </c>
      <c r="M80" s="77" t="s">
        <v>341</v>
      </c>
      <c r="N80" s="77" t="s">
        <v>309</v>
      </c>
      <c r="O80" s="77" t="s">
        <v>342</v>
      </c>
      <c r="P80" s="77" t="s">
        <v>342</v>
      </c>
      <c r="Q80" s="77" t="s">
        <v>343</v>
      </c>
      <c r="R80" s="77" t="s">
        <v>148</v>
      </c>
      <c r="S80" s="77" t="s">
        <v>303</v>
      </c>
      <c r="T80" s="79">
        <v>42258</v>
      </c>
    </row>
    <row r="81" spans="1:23">
      <c r="A81" s="77" t="s">
        <v>170</v>
      </c>
      <c r="B81" s="77" t="s">
        <v>135</v>
      </c>
      <c r="C81" s="77" t="s">
        <v>136</v>
      </c>
      <c r="D81" s="77" t="s">
        <v>305</v>
      </c>
      <c r="E81" s="77" t="s">
        <v>306</v>
      </c>
      <c r="F81" s="77" t="s">
        <v>139</v>
      </c>
      <c r="G81" s="77" t="s">
        <v>140</v>
      </c>
      <c r="H81" s="77" t="s">
        <v>141</v>
      </c>
      <c r="I81" s="77" t="s">
        <v>140</v>
      </c>
      <c r="J81" s="77">
        <v>32.119999999999997</v>
      </c>
      <c r="K81" s="77" t="s">
        <v>295</v>
      </c>
      <c r="L81" s="77" t="s">
        <v>334</v>
      </c>
      <c r="M81" s="77" t="s">
        <v>344</v>
      </c>
      <c r="N81" s="77" t="s">
        <v>309</v>
      </c>
      <c r="O81" s="77" t="s">
        <v>345</v>
      </c>
      <c r="P81" s="77" t="s">
        <v>345</v>
      </c>
      <c r="Q81" s="77" t="s">
        <v>346</v>
      </c>
      <c r="R81" s="77" t="s">
        <v>148</v>
      </c>
      <c r="S81" s="77" t="s">
        <v>303</v>
      </c>
      <c r="T81" s="79">
        <v>42258</v>
      </c>
    </row>
    <row r="82" spans="1:23">
      <c r="A82" s="77" t="s">
        <v>170</v>
      </c>
      <c r="B82" s="77" t="s">
        <v>135</v>
      </c>
      <c r="C82" s="77" t="s">
        <v>136</v>
      </c>
      <c r="D82" s="77" t="s">
        <v>305</v>
      </c>
      <c r="E82" s="77" t="s">
        <v>306</v>
      </c>
      <c r="F82" s="77" t="s">
        <v>139</v>
      </c>
      <c r="G82" s="77" t="s">
        <v>140</v>
      </c>
      <c r="H82" s="77" t="s">
        <v>141</v>
      </c>
      <c r="I82" s="77" t="s">
        <v>140</v>
      </c>
      <c r="J82" s="77">
        <v>28.990000000000002</v>
      </c>
      <c r="K82" s="77" t="s">
        <v>295</v>
      </c>
      <c r="L82" s="77" t="s">
        <v>334</v>
      </c>
      <c r="M82" s="77" t="s">
        <v>347</v>
      </c>
      <c r="N82" s="77" t="s">
        <v>309</v>
      </c>
      <c r="O82" s="77" t="s">
        <v>342</v>
      </c>
      <c r="P82" s="77" t="s">
        <v>342</v>
      </c>
      <c r="Q82" s="77" t="s">
        <v>348</v>
      </c>
      <c r="R82" s="77" t="s">
        <v>148</v>
      </c>
      <c r="S82" s="77" t="s">
        <v>303</v>
      </c>
      <c r="T82" s="79">
        <v>42258</v>
      </c>
    </row>
    <row r="83" spans="1:23">
      <c r="A83" s="77" t="s">
        <v>170</v>
      </c>
      <c r="B83" s="77" t="s">
        <v>135</v>
      </c>
      <c r="C83" s="77" t="s">
        <v>136</v>
      </c>
      <c r="D83" s="77" t="s">
        <v>305</v>
      </c>
      <c r="E83" s="77" t="s">
        <v>306</v>
      </c>
      <c r="F83" s="77" t="s">
        <v>139</v>
      </c>
      <c r="G83" s="77" t="s">
        <v>140</v>
      </c>
      <c r="H83" s="77" t="s">
        <v>141</v>
      </c>
      <c r="I83" s="77" t="s">
        <v>140</v>
      </c>
      <c r="J83" s="77">
        <v>11.55</v>
      </c>
      <c r="K83" s="77" t="s">
        <v>295</v>
      </c>
      <c r="L83" s="77" t="s">
        <v>334</v>
      </c>
      <c r="M83" s="77" t="s">
        <v>349</v>
      </c>
      <c r="N83" s="77" t="s">
        <v>309</v>
      </c>
      <c r="O83" s="77" t="s">
        <v>320</v>
      </c>
      <c r="P83" s="77" t="s">
        <v>320</v>
      </c>
      <c r="Q83" s="77" t="s">
        <v>350</v>
      </c>
      <c r="R83" s="77" t="s">
        <v>148</v>
      </c>
      <c r="S83" s="77" t="s">
        <v>303</v>
      </c>
      <c r="T83" s="79">
        <v>42258</v>
      </c>
    </row>
    <row r="84" spans="1:23">
      <c r="A84" s="77" t="s">
        <v>155</v>
      </c>
      <c r="B84" s="77" t="s">
        <v>135</v>
      </c>
      <c r="C84" s="77" t="s">
        <v>136</v>
      </c>
      <c r="D84" s="77" t="s">
        <v>305</v>
      </c>
      <c r="E84" s="77" t="s">
        <v>306</v>
      </c>
      <c r="F84" s="77" t="s">
        <v>139</v>
      </c>
      <c r="G84" s="77" t="s">
        <v>140</v>
      </c>
      <c r="H84" s="77" t="s">
        <v>141</v>
      </c>
      <c r="I84" s="77" t="s">
        <v>140</v>
      </c>
      <c r="J84" s="77">
        <v>-18.7</v>
      </c>
      <c r="K84" s="77" t="s">
        <v>295</v>
      </c>
      <c r="L84" s="77" t="s">
        <v>351</v>
      </c>
      <c r="M84" s="77" t="s">
        <v>352</v>
      </c>
      <c r="N84" s="77" t="s">
        <v>309</v>
      </c>
      <c r="O84" s="77" t="s">
        <v>342</v>
      </c>
      <c r="P84" s="77" t="s">
        <v>342</v>
      </c>
      <c r="Q84" s="77" t="s">
        <v>353</v>
      </c>
      <c r="R84" s="77" t="s">
        <v>148</v>
      </c>
      <c r="S84" s="77" t="s">
        <v>303</v>
      </c>
      <c r="T84" s="79">
        <v>42362</v>
      </c>
    </row>
    <row r="85" spans="1:23">
      <c r="J85" s="77">
        <f>SUM(J69:J84)</f>
        <v>744.83</v>
      </c>
      <c r="T85" s="79"/>
      <c r="W85" s="78">
        <f>+J85/9*12</f>
        <v>993.10666666666668</v>
      </c>
    </row>
    <row r="86" spans="1:23">
      <c r="T86" s="79"/>
    </row>
    <row r="87" spans="1:23">
      <c r="A87" s="77" t="s">
        <v>189</v>
      </c>
      <c r="B87" s="77" t="s">
        <v>135</v>
      </c>
      <c r="C87" s="77" t="s">
        <v>136</v>
      </c>
      <c r="D87" s="77" t="s">
        <v>354</v>
      </c>
      <c r="E87" s="77" t="s">
        <v>355</v>
      </c>
      <c r="F87" s="77" t="s">
        <v>139</v>
      </c>
      <c r="G87" s="77" t="s">
        <v>140</v>
      </c>
      <c r="H87" s="77" t="s">
        <v>141</v>
      </c>
      <c r="I87" s="77" t="s">
        <v>140</v>
      </c>
      <c r="J87" s="80">
        <v>1210</v>
      </c>
      <c r="K87" s="77" t="s">
        <v>295</v>
      </c>
      <c r="L87" s="77" t="s">
        <v>356</v>
      </c>
      <c r="M87" s="77" t="s">
        <v>357</v>
      </c>
      <c r="N87" s="77" t="s">
        <v>358</v>
      </c>
      <c r="O87" s="77" t="s">
        <v>359</v>
      </c>
      <c r="P87" s="77" t="s">
        <v>360</v>
      </c>
      <c r="Q87" s="77" t="s">
        <v>361</v>
      </c>
      <c r="R87" s="77" t="s">
        <v>362</v>
      </c>
      <c r="S87" s="77" t="s">
        <v>303</v>
      </c>
      <c r="T87" s="79">
        <v>42313</v>
      </c>
    </row>
    <row r="88" spans="1:23">
      <c r="J88" s="80" t="s">
        <v>82</v>
      </c>
      <c r="T88" s="79"/>
      <c r="W88" s="78">
        <f>+J87</f>
        <v>1210</v>
      </c>
    </row>
    <row r="89" spans="1:23">
      <c r="A89" s="77" t="s">
        <v>155</v>
      </c>
      <c r="B89" s="77" t="s">
        <v>135</v>
      </c>
      <c r="C89" s="77" t="s">
        <v>136</v>
      </c>
      <c r="D89" s="77" t="s">
        <v>363</v>
      </c>
      <c r="E89" s="77" t="s">
        <v>15</v>
      </c>
      <c r="F89" s="77" t="s">
        <v>139</v>
      </c>
      <c r="G89" s="77" t="s">
        <v>140</v>
      </c>
      <c r="H89" s="77" t="s">
        <v>141</v>
      </c>
      <c r="I89" s="77" t="s">
        <v>140</v>
      </c>
      <c r="J89" s="77">
        <v>393.2</v>
      </c>
      <c r="K89" s="77" t="s">
        <v>295</v>
      </c>
      <c r="L89" s="77" t="s">
        <v>364</v>
      </c>
      <c r="M89" s="77" t="s">
        <v>365</v>
      </c>
      <c r="N89" s="77" t="s">
        <v>366</v>
      </c>
      <c r="O89" s="77" t="s">
        <v>367</v>
      </c>
      <c r="P89" s="77" t="s">
        <v>368</v>
      </c>
      <c r="Q89" s="77" t="s">
        <v>369</v>
      </c>
      <c r="R89" s="77" t="s">
        <v>370</v>
      </c>
      <c r="S89" s="77" t="s">
        <v>303</v>
      </c>
      <c r="T89" s="79">
        <v>42340</v>
      </c>
    </row>
    <row r="90" spans="1:23">
      <c r="A90" s="77" t="s">
        <v>134</v>
      </c>
      <c r="B90" s="77" t="s">
        <v>135</v>
      </c>
      <c r="C90" s="77" t="s">
        <v>136</v>
      </c>
      <c r="D90" s="77" t="s">
        <v>363</v>
      </c>
      <c r="E90" s="77" t="s">
        <v>15</v>
      </c>
      <c r="F90" s="77" t="s">
        <v>139</v>
      </c>
      <c r="G90" s="77" t="s">
        <v>140</v>
      </c>
      <c r="H90" s="77" t="s">
        <v>141</v>
      </c>
      <c r="I90" s="77" t="s">
        <v>140</v>
      </c>
      <c r="J90" s="77">
        <v>355.7</v>
      </c>
      <c r="K90" s="77" t="s">
        <v>295</v>
      </c>
      <c r="L90" s="77" t="s">
        <v>371</v>
      </c>
      <c r="M90" s="77" t="s">
        <v>372</v>
      </c>
      <c r="N90" s="77" t="s">
        <v>366</v>
      </c>
      <c r="O90" s="77" t="s">
        <v>373</v>
      </c>
      <c r="P90" s="77" t="s">
        <v>368</v>
      </c>
      <c r="Q90" s="77" t="s">
        <v>374</v>
      </c>
      <c r="R90" s="77" t="s">
        <v>370</v>
      </c>
      <c r="S90" s="77" t="s">
        <v>303</v>
      </c>
      <c r="T90" s="79">
        <v>42157</v>
      </c>
    </row>
    <row r="91" spans="1:23">
      <c r="A91" s="77" t="s">
        <v>170</v>
      </c>
      <c r="B91" s="77" t="s">
        <v>135</v>
      </c>
      <c r="C91" s="77" t="s">
        <v>136</v>
      </c>
      <c r="D91" s="77" t="s">
        <v>363</v>
      </c>
      <c r="E91" s="77" t="s">
        <v>15</v>
      </c>
      <c r="F91" s="77" t="s">
        <v>139</v>
      </c>
      <c r="G91" s="77" t="s">
        <v>140</v>
      </c>
      <c r="H91" s="77" t="s">
        <v>141</v>
      </c>
      <c r="I91" s="77" t="s">
        <v>140</v>
      </c>
      <c r="J91" s="77">
        <v>393.2</v>
      </c>
      <c r="K91" s="77" t="s">
        <v>295</v>
      </c>
      <c r="L91" s="77" t="s">
        <v>375</v>
      </c>
      <c r="M91" s="77" t="s">
        <v>376</v>
      </c>
      <c r="N91" s="77" t="s">
        <v>366</v>
      </c>
      <c r="O91" s="77" t="s">
        <v>377</v>
      </c>
      <c r="P91" s="77" t="s">
        <v>368</v>
      </c>
      <c r="Q91" s="77" t="s">
        <v>378</v>
      </c>
      <c r="R91" s="77" t="s">
        <v>370</v>
      </c>
      <c r="S91" s="77" t="s">
        <v>303</v>
      </c>
      <c r="T91" s="79">
        <v>42251</v>
      </c>
    </row>
    <row r="92" spans="1:23">
      <c r="J92" s="80">
        <f>SUM(J89:J91)</f>
        <v>1142.0999999999999</v>
      </c>
      <c r="T92" s="79"/>
      <c r="W92" s="78">
        <f>+J92/3*4</f>
        <v>1522.8</v>
      </c>
    </row>
    <row r="93" spans="1:23">
      <c r="A93" s="77" t="s">
        <v>185</v>
      </c>
      <c r="B93" s="77" t="s">
        <v>135</v>
      </c>
      <c r="C93" s="77" t="s">
        <v>136</v>
      </c>
      <c r="D93" s="77" t="s">
        <v>379</v>
      </c>
      <c r="E93" s="77" t="s">
        <v>16</v>
      </c>
      <c r="F93" s="77" t="s">
        <v>139</v>
      </c>
      <c r="G93" s="77" t="s">
        <v>140</v>
      </c>
      <c r="H93" s="77" t="s">
        <v>141</v>
      </c>
      <c r="I93" s="77" t="s">
        <v>140</v>
      </c>
      <c r="J93" s="77">
        <v>6</v>
      </c>
      <c r="K93" s="77" t="s">
        <v>295</v>
      </c>
      <c r="L93" s="77" t="s">
        <v>380</v>
      </c>
      <c r="M93" s="77" t="s">
        <v>381</v>
      </c>
      <c r="N93" s="77" t="s">
        <v>382</v>
      </c>
      <c r="O93" s="77" t="s">
        <v>383</v>
      </c>
      <c r="P93" s="77" t="s">
        <v>384</v>
      </c>
      <c r="Q93" s="77" t="s">
        <v>385</v>
      </c>
      <c r="R93" s="77" t="s">
        <v>386</v>
      </c>
      <c r="S93" s="77" t="s">
        <v>303</v>
      </c>
      <c r="T93" s="79">
        <v>42195</v>
      </c>
    </row>
    <row r="94" spans="1:23">
      <c r="A94" s="77" t="s">
        <v>185</v>
      </c>
      <c r="B94" s="77" t="s">
        <v>135</v>
      </c>
      <c r="C94" s="77" t="s">
        <v>136</v>
      </c>
      <c r="D94" s="77" t="s">
        <v>379</v>
      </c>
      <c r="E94" s="77" t="s">
        <v>16</v>
      </c>
      <c r="F94" s="77" t="s">
        <v>139</v>
      </c>
      <c r="G94" s="77" t="s">
        <v>140</v>
      </c>
      <c r="H94" s="77" t="s">
        <v>141</v>
      </c>
      <c r="I94" s="77" t="s">
        <v>140</v>
      </c>
      <c r="J94" s="77">
        <v>119.60000000000001</v>
      </c>
      <c r="K94" s="77" t="s">
        <v>295</v>
      </c>
      <c r="L94" s="77" t="s">
        <v>186</v>
      </c>
      <c r="M94" s="77" t="s">
        <v>387</v>
      </c>
      <c r="N94" s="77" t="s">
        <v>382</v>
      </c>
      <c r="O94" s="77" t="s">
        <v>388</v>
      </c>
      <c r="P94" s="77" t="s">
        <v>389</v>
      </c>
      <c r="Q94" s="77" t="s">
        <v>390</v>
      </c>
      <c r="R94" s="77" t="s">
        <v>391</v>
      </c>
      <c r="S94" s="77" t="s">
        <v>303</v>
      </c>
      <c r="T94" s="79">
        <v>42202</v>
      </c>
    </row>
    <row r="95" spans="1:23">
      <c r="A95" s="77" t="s">
        <v>185</v>
      </c>
      <c r="B95" s="77" t="s">
        <v>135</v>
      </c>
      <c r="C95" s="77" t="s">
        <v>136</v>
      </c>
      <c r="D95" s="77" t="s">
        <v>379</v>
      </c>
      <c r="E95" s="77" t="s">
        <v>16</v>
      </c>
      <c r="F95" s="77" t="s">
        <v>139</v>
      </c>
      <c r="G95" s="77" t="s">
        <v>140</v>
      </c>
      <c r="H95" s="77" t="s">
        <v>141</v>
      </c>
      <c r="I95" s="77" t="s">
        <v>140</v>
      </c>
      <c r="J95" s="77">
        <v>3.7800000000000002</v>
      </c>
      <c r="K95" s="77" t="s">
        <v>295</v>
      </c>
      <c r="L95" s="77" t="s">
        <v>186</v>
      </c>
      <c r="M95" s="77" t="s">
        <v>387</v>
      </c>
      <c r="N95" s="77" t="s">
        <v>382</v>
      </c>
      <c r="O95" s="77" t="s">
        <v>388</v>
      </c>
      <c r="P95" s="77" t="s">
        <v>392</v>
      </c>
      <c r="Q95" s="77" t="s">
        <v>393</v>
      </c>
      <c r="R95" s="77" t="s">
        <v>391</v>
      </c>
      <c r="S95" s="77" t="s">
        <v>303</v>
      </c>
      <c r="T95" s="79">
        <v>42202</v>
      </c>
    </row>
    <row r="96" spans="1:23">
      <c r="A96" s="77" t="s">
        <v>185</v>
      </c>
      <c r="B96" s="77" t="s">
        <v>135</v>
      </c>
      <c r="C96" s="77" t="s">
        <v>136</v>
      </c>
      <c r="D96" s="77" t="s">
        <v>379</v>
      </c>
      <c r="E96" s="77" t="s">
        <v>16</v>
      </c>
      <c r="F96" s="77" t="s">
        <v>139</v>
      </c>
      <c r="G96" s="77" t="s">
        <v>140</v>
      </c>
      <c r="H96" s="77" t="s">
        <v>141</v>
      </c>
      <c r="I96" s="77" t="s">
        <v>140</v>
      </c>
      <c r="J96" s="77">
        <v>102.45</v>
      </c>
      <c r="K96" s="77" t="s">
        <v>295</v>
      </c>
      <c r="L96" s="77" t="s">
        <v>186</v>
      </c>
      <c r="M96" s="77" t="s">
        <v>387</v>
      </c>
      <c r="N96" s="77" t="s">
        <v>382</v>
      </c>
      <c r="O96" s="77" t="s">
        <v>388</v>
      </c>
      <c r="P96" s="77" t="s">
        <v>394</v>
      </c>
      <c r="Q96" s="77" t="s">
        <v>395</v>
      </c>
      <c r="R96" s="77" t="s">
        <v>391</v>
      </c>
      <c r="S96" s="77" t="s">
        <v>303</v>
      </c>
      <c r="T96" s="79">
        <v>42202</v>
      </c>
    </row>
    <row r="97" spans="1:23">
      <c r="A97" s="77" t="s">
        <v>185</v>
      </c>
      <c r="B97" s="77" t="s">
        <v>135</v>
      </c>
      <c r="C97" s="77" t="s">
        <v>136</v>
      </c>
      <c r="D97" s="77" t="s">
        <v>379</v>
      </c>
      <c r="E97" s="77" t="s">
        <v>16</v>
      </c>
      <c r="F97" s="77" t="s">
        <v>139</v>
      </c>
      <c r="G97" s="77" t="s">
        <v>140</v>
      </c>
      <c r="H97" s="77" t="s">
        <v>141</v>
      </c>
      <c r="I97" s="77" t="s">
        <v>140</v>
      </c>
      <c r="J97" s="77">
        <v>62.95</v>
      </c>
      <c r="K97" s="77" t="s">
        <v>295</v>
      </c>
      <c r="L97" s="77" t="s">
        <v>186</v>
      </c>
      <c r="M97" s="77" t="s">
        <v>387</v>
      </c>
      <c r="N97" s="77" t="s">
        <v>382</v>
      </c>
      <c r="O97" s="77" t="s">
        <v>388</v>
      </c>
      <c r="P97" s="77" t="s">
        <v>396</v>
      </c>
      <c r="Q97" s="77" t="s">
        <v>397</v>
      </c>
      <c r="R97" s="77" t="s">
        <v>391</v>
      </c>
      <c r="S97" s="77" t="s">
        <v>303</v>
      </c>
      <c r="T97" s="79">
        <v>42202</v>
      </c>
    </row>
    <row r="98" spans="1:23">
      <c r="J98" s="80">
        <f>SUM(J93:J97)</f>
        <v>294.77999999999997</v>
      </c>
      <c r="T98" s="79"/>
      <c r="W98" s="78">
        <f>+J98/8*12</f>
        <v>442.16999999999996</v>
      </c>
    </row>
    <row r="99" spans="1:23">
      <c r="A99" s="77" t="s">
        <v>170</v>
      </c>
      <c r="B99" s="77" t="s">
        <v>135</v>
      </c>
      <c r="C99" s="77" t="s">
        <v>136</v>
      </c>
      <c r="D99" s="77" t="s">
        <v>398</v>
      </c>
      <c r="E99" s="77" t="s">
        <v>399</v>
      </c>
      <c r="F99" s="77" t="s">
        <v>139</v>
      </c>
      <c r="G99" s="77" t="s">
        <v>140</v>
      </c>
      <c r="H99" s="77" t="s">
        <v>141</v>
      </c>
      <c r="I99" s="77" t="s">
        <v>140</v>
      </c>
      <c r="J99" s="77">
        <v>480</v>
      </c>
      <c r="K99" s="77" t="s">
        <v>295</v>
      </c>
      <c r="L99" s="77" t="s">
        <v>400</v>
      </c>
      <c r="M99" s="77" t="s">
        <v>401</v>
      </c>
      <c r="N99" s="77" t="s">
        <v>402</v>
      </c>
      <c r="O99" s="77" t="s">
        <v>403</v>
      </c>
      <c r="P99" s="77" t="s">
        <v>404</v>
      </c>
      <c r="Q99" s="77" t="s">
        <v>405</v>
      </c>
      <c r="R99" s="77" t="s">
        <v>406</v>
      </c>
      <c r="S99" s="77" t="s">
        <v>303</v>
      </c>
      <c r="T99" s="79">
        <v>42250</v>
      </c>
    </row>
    <row r="100" spans="1:23">
      <c r="A100" s="77" t="s">
        <v>170</v>
      </c>
      <c r="B100" s="77" t="s">
        <v>135</v>
      </c>
      <c r="C100" s="77" t="s">
        <v>136</v>
      </c>
      <c r="D100" s="77" t="s">
        <v>398</v>
      </c>
      <c r="E100" s="77" t="s">
        <v>399</v>
      </c>
      <c r="F100" s="77" t="s">
        <v>139</v>
      </c>
      <c r="G100" s="77" t="s">
        <v>140</v>
      </c>
      <c r="H100" s="77" t="s">
        <v>141</v>
      </c>
      <c r="I100" s="77" t="s">
        <v>140</v>
      </c>
      <c r="J100" s="77">
        <v>-80</v>
      </c>
      <c r="K100" s="77" t="s">
        <v>295</v>
      </c>
      <c r="L100" s="77" t="s">
        <v>400</v>
      </c>
      <c r="M100" s="77" t="s">
        <v>401</v>
      </c>
      <c r="N100" s="77" t="s">
        <v>402</v>
      </c>
      <c r="O100" s="77" t="s">
        <v>403</v>
      </c>
      <c r="P100" s="77" t="s">
        <v>404</v>
      </c>
      <c r="Q100" s="77" t="s">
        <v>407</v>
      </c>
      <c r="R100" s="77" t="s">
        <v>406</v>
      </c>
      <c r="S100" s="77" t="s">
        <v>303</v>
      </c>
      <c r="T100" s="79">
        <v>42250</v>
      </c>
    </row>
    <row r="101" spans="1:23">
      <c r="A101" s="77" t="s">
        <v>134</v>
      </c>
      <c r="B101" s="77" t="s">
        <v>135</v>
      </c>
      <c r="C101" s="77" t="s">
        <v>136</v>
      </c>
      <c r="D101" s="77" t="s">
        <v>408</v>
      </c>
      <c r="E101" s="77" t="s">
        <v>409</v>
      </c>
      <c r="F101" s="77" t="s">
        <v>139</v>
      </c>
      <c r="G101" s="77" t="s">
        <v>140</v>
      </c>
      <c r="H101" s="77" t="s">
        <v>141</v>
      </c>
      <c r="I101" s="77" t="s">
        <v>140</v>
      </c>
      <c r="J101" s="77">
        <v>60</v>
      </c>
      <c r="K101" s="77" t="s">
        <v>295</v>
      </c>
      <c r="L101" s="77" t="s">
        <v>410</v>
      </c>
      <c r="M101" s="77" t="s">
        <v>411</v>
      </c>
      <c r="N101" s="77" t="s">
        <v>412</v>
      </c>
      <c r="O101" s="77" t="s">
        <v>413</v>
      </c>
      <c r="P101" s="77" t="s">
        <v>414</v>
      </c>
      <c r="Q101" s="77" t="s">
        <v>415</v>
      </c>
      <c r="R101" s="77" t="s">
        <v>416</v>
      </c>
      <c r="S101" s="77" t="s">
        <v>303</v>
      </c>
      <c r="T101" s="79">
        <v>42159</v>
      </c>
    </row>
    <row r="102" spans="1:23">
      <c r="A102" s="77" t="s">
        <v>417</v>
      </c>
      <c r="B102" s="77" t="s">
        <v>135</v>
      </c>
      <c r="C102" s="77" t="s">
        <v>136</v>
      </c>
      <c r="D102" s="77" t="s">
        <v>408</v>
      </c>
      <c r="E102" s="77" t="s">
        <v>409</v>
      </c>
      <c r="F102" s="77" t="s">
        <v>139</v>
      </c>
      <c r="G102" s="77" t="s">
        <v>140</v>
      </c>
      <c r="H102" s="77" t="s">
        <v>141</v>
      </c>
      <c r="I102" s="77" t="s">
        <v>140</v>
      </c>
      <c r="J102" s="77">
        <v>240</v>
      </c>
      <c r="K102" s="77" t="s">
        <v>295</v>
      </c>
      <c r="L102" s="77" t="s">
        <v>418</v>
      </c>
      <c r="M102" s="77" t="s">
        <v>419</v>
      </c>
      <c r="N102" s="77" t="s">
        <v>412</v>
      </c>
      <c r="O102" s="77" t="s">
        <v>420</v>
      </c>
      <c r="P102" s="77" t="s">
        <v>421</v>
      </c>
      <c r="Q102" s="77" t="s">
        <v>422</v>
      </c>
      <c r="R102" s="77" t="s">
        <v>423</v>
      </c>
      <c r="S102" s="77" t="s">
        <v>303</v>
      </c>
      <c r="T102" s="79">
        <v>42375</v>
      </c>
    </row>
    <row r="103" spans="1:23">
      <c r="A103" s="77" t="s">
        <v>189</v>
      </c>
      <c r="B103" s="77" t="s">
        <v>135</v>
      </c>
      <c r="C103" s="77" t="s">
        <v>136</v>
      </c>
      <c r="D103" s="77" t="s">
        <v>408</v>
      </c>
      <c r="E103" s="77" t="s">
        <v>409</v>
      </c>
      <c r="F103" s="77" t="s">
        <v>139</v>
      </c>
      <c r="G103" s="77" t="s">
        <v>140</v>
      </c>
      <c r="H103" s="77" t="s">
        <v>141</v>
      </c>
      <c r="I103" s="77" t="s">
        <v>140</v>
      </c>
      <c r="J103" s="77">
        <v>-16.3</v>
      </c>
      <c r="K103" s="77" t="s">
        <v>295</v>
      </c>
      <c r="L103" s="77" t="s">
        <v>424</v>
      </c>
      <c r="M103" s="77" t="s">
        <v>425</v>
      </c>
      <c r="N103" s="77" t="s">
        <v>412</v>
      </c>
      <c r="O103" s="77" t="s">
        <v>426</v>
      </c>
      <c r="P103" s="77" t="s">
        <v>427</v>
      </c>
      <c r="Q103" s="77" t="s">
        <v>428</v>
      </c>
      <c r="R103" s="77" t="s">
        <v>429</v>
      </c>
      <c r="S103" s="77" t="s">
        <v>303</v>
      </c>
      <c r="T103" s="79">
        <v>42318</v>
      </c>
    </row>
    <row r="104" spans="1:23">
      <c r="A104" s="77" t="s">
        <v>189</v>
      </c>
      <c r="B104" s="77" t="s">
        <v>135</v>
      </c>
      <c r="C104" s="77" t="s">
        <v>136</v>
      </c>
      <c r="D104" s="77" t="s">
        <v>408</v>
      </c>
      <c r="E104" s="77" t="s">
        <v>409</v>
      </c>
      <c r="F104" s="77" t="s">
        <v>139</v>
      </c>
      <c r="G104" s="77" t="s">
        <v>140</v>
      </c>
      <c r="H104" s="77" t="s">
        <v>141</v>
      </c>
      <c r="I104" s="77" t="s">
        <v>140</v>
      </c>
      <c r="J104" s="77">
        <v>123.7</v>
      </c>
      <c r="K104" s="77" t="s">
        <v>295</v>
      </c>
      <c r="L104" s="77" t="s">
        <v>424</v>
      </c>
      <c r="M104" s="77" t="s">
        <v>430</v>
      </c>
      <c r="N104" s="77" t="s">
        <v>412</v>
      </c>
      <c r="O104" s="77" t="s">
        <v>431</v>
      </c>
      <c r="P104" s="77" t="s">
        <v>427</v>
      </c>
      <c r="Q104" s="77" t="s">
        <v>432</v>
      </c>
      <c r="R104" s="77" t="s">
        <v>429</v>
      </c>
      <c r="S104" s="77" t="s">
        <v>303</v>
      </c>
      <c r="T104" s="79">
        <v>42318</v>
      </c>
    </row>
    <row r="105" spans="1:23">
      <c r="A105" s="77" t="s">
        <v>189</v>
      </c>
      <c r="B105" s="77" t="s">
        <v>135</v>
      </c>
      <c r="C105" s="77" t="s">
        <v>136</v>
      </c>
      <c r="D105" s="77" t="s">
        <v>408</v>
      </c>
      <c r="E105" s="77" t="s">
        <v>409</v>
      </c>
      <c r="F105" s="77" t="s">
        <v>139</v>
      </c>
      <c r="G105" s="77" t="s">
        <v>140</v>
      </c>
      <c r="H105" s="77" t="s">
        <v>141</v>
      </c>
      <c r="I105" s="77" t="s">
        <v>140</v>
      </c>
      <c r="J105" s="77">
        <v>240</v>
      </c>
      <c r="K105" s="77" t="s">
        <v>295</v>
      </c>
      <c r="L105" s="77" t="s">
        <v>424</v>
      </c>
      <c r="M105" s="77" t="s">
        <v>430</v>
      </c>
      <c r="N105" s="77" t="s">
        <v>412</v>
      </c>
      <c r="O105" s="77" t="s">
        <v>431</v>
      </c>
      <c r="P105" s="77" t="s">
        <v>433</v>
      </c>
      <c r="Q105" s="77" t="s">
        <v>434</v>
      </c>
      <c r="R105" s="77" t="s">
        <v>435</v>
      </c>
      <c r="S105" s="77" t="s">
        <v>303</v>
      </c>
      <c r="T105" s="79">
        <v>42318</v>
      </c>
    </row>
    <row r="106" spans="1:23">
      <c r="A106" s="77" t="s">
        <v>189</v>
      </c>
      <c r="B106" s="77" t="s">
        <v>135</v>
      </c>
      <c r="C106" s="77" t="s">
        <v>136</v>
      </c>
      <c r="D106" s="77" t="s">
        <v>408</v>
      </c>
      <c r="E106" s="77" t="s">
        <v>409</v>
      </c>
      <c r="F106" s="77" t="s">
        <v>139</v>
      </c>
      <c r="G106" s="77" t="s">
        <v>140</v>
      </c>
      <c r="H106" s="77" t="s">
        <v>141</v>
      </c>
      <c r="I106" s="77" t="s">
        <v>140</v>
      </c>
      <c r="J106" s="77">
        <v>16.3</v>
      </c>
      <c r="K106" s="77" t="s">
        <v>295</v>
      </c>
      <c r="L106" s="77" t="s">
        <v>424</v>
      </c>
      <c r="M106" s="77" t="s">
        <v>430</v>
      </c>
      <c r="N106" s="77" t="s">
        <v>412</v>
      </c>
      <c r="O106" s="77" t="s">
        <v>431</v>
      </c>
      <c r="P106" s="77" t="s">
        <v>427</v>
      </c>
      <c r="Q106" s="77" t="s">
        <v>436</v>
      </c>
      <c r="R106" s="77" t="s">
        <v>429</v>
      </c>
      <c r="S106" s="77" t="s">
        <v>303</v>
      </c>
      <c r="T106" s="79">
        <v>42318</v>
      </c>
    </row>
    <row r="107" spans="1:23">
      <c r="A107" s="77" t="s">
        <v>170</v>
      </c>
      <c r="B107" s="77" t="s">
        <v>135</v>
      </c>
      <c r="C107" s="77" t="s">
        <v>136</v>
      </c>
      <c r="D107" s="77" t="s">
        <v>408</v>
      </c>
      <c r="E107" s="77" t="s">
        <v>409</v>
      </c>
      <c r="F107" s="77" t="s">
        <v>139</v>
      </c>
      <c r="G107" s="77" t="s">
        <v>140</v>
      </c>
      <c r="H107" s="77" t="s">
        <v>141</v>
      </c>
      <c r="I107" s="77" t="s">
        <v>140</v>
      </c>
      <c r="J107" s="77">
        <v>140</v>
      </c>
      <c r="K107" s="77" t="s">
        <v>295</v>
      </c>
      <c r="L107" s="77" t="s">
        <v>171</v>
      </c>
      <c r="M107" s="77" t="s">
        <v>437</v>
      </c>
      <c r="N107" s="77" t="s">
        <v>412</v>
      </c>
      <c r="O107" s="77" t="s">
        <v>438</v>
      </c>
      <c r="P107" s="77" t="s">
        <v>439</v>
      </c>
      <c r="Q107" s="77" t="s">
        <v>440</v>
      </c>
      <c r="R107" s="77" t="s">
        <v>441</v>
      </c>
      <c r="S107" s="77" t="s">
        <v>303</v>
      </c>
      <c r="T107" s="79">
        <v>42262</v>
      </c>
    </row>
    <row r="108" spans="1:23">
      <c r="J108" s="80">
        <f>SUM(J99:J107)</f>
        <v>1203.7</v>
      </c>
      <c r="T108" s="79"/>
      <c r="W108" s="78">
        <f>+J108/10*12</f>
        <v>1444.44</v>
      </c>
    </row>
    <row r="109" spans="1:23">
      <c r="T109" s="79"/>
    </row>
    <row r="110" spans="1:23">
      <c r="A110" s="77" t="s">
        <v>134</v>
      </c>
      <c r="B110" s="77" t="s">
        <v>135</v>
      </c>
      <c r="C110" s="77" t="s">
        <v>136</v>
      </c>
      <c r="D110" s="77" t="s">
        <v>442</v>
      </c>
      <c r="E110" s="77" t="s">
        <v>443</v>
      </c>
      <c r="F110" s="77" t="s">
        <v>139</v>
      </c>
      <c r="G110" s="77" t="s">
        <v>140</v>
      </c>
      <c r="H110" s="77" t="s">
        <v>141</v>
      </c>
      <c r="I110" s="77" t="s">
        <v>140</v>
      </c>
      <c r="J110" s="80">
        <v>40.5</v>
      </c>
      <c r="K110" s="77" t="s">
        <v>38</v>
      </c>
      <c r="L110" s="77" t="s">
        <v>444</v>
      </c>
      <c r="M110" s="77" t="s">
        <v>445</v>
      </c>
      <c r="N110" s="77" t="s">
        <v>446</v>
      </c>
      <c r="O110" s="77" t="s">
        <v>447</v>
      </c>
      <c r="P110" s="77" t="s">
        <v>82</v>
      </c>
      <c r="Q110" s="77" t="s">
        <v>448</v>
      </c>
      <c r="R110" s="77" t="s">
        <v>148</v>
      </c>
      <c r="S110" s="77" t="s">
        <v>149</v>
      </c>
      <c r="T110" s="79">
        <v>42171.612025462964</v>
      </c>
      <c r="W110" s="78">
        <f>+J110/5*12</f>
        <v>97.199999999999989</v>
      </c>
    </row>
    <row r="111" spans="1:23">
      <c r="J111" s="77" t="s">
        <v>82</v>
      </c>
      <c r="T111" s="79"/>
      <c r="W111" s="78">
        <f>SUM(W4:W110)</f>
        <v>147681.04666666669</v>
      </c>
    </row>
    <row r="112" spans="1:23">
      <c r="A112" s="77" t="s">
        <v>150</v>
      </c>
      <c r="B112" s="77" t="s">
        <v>135</v>
      </c>
      <c r="C112" s="77" t="s">
        <v>136</v>
      </c>
      <c r="D112" s="77" t="s">
        <v>449</v>
      </c>
      <c r="E112" s="77" t="s">
        <v>450</v>
      </c>
      <c r="F112" s="77" t="s">
        <v>139</v>
      </c>
      <c r="G112" s="77" t="s">
        <v>140</v>
      </c>
      <c r="H112" s="77" t="s">
        <v>141</v>
      </c>
      <c r="I112" s="77" t="s">
        <v>140</v>
      </c>
      <c r="J112" s="77">
        <v>974</v>
      </c>
      <c r="K112" s="77" t="s">
        <v>38</v>
      </c>
      <c r="L112" s="77" t="s">
        <v>451</v>
      </c>
      <c r="M112" s="77" t="s">
        <v>452</v>
      </c>
      <c r="N112" s="77" t="s">
        <v>453</v>
      </c>
      <c r="O112" s="77" t="s">
        <v>454</v>
      </c>
      <c r="P112" s="77" t="s">
        <v>82</v>
      </c>
      <c r="Q112" s="77" t="s">
        <v>455</v>
      </c>
      <c r="R112" s="77" t="s">
        <v>148</v>
      </c>
      <c r="S112" s="77" t="s">
        <v>149</v>
      </c>
      <c r="T112" s="79">
        <v>42248.650358796294</v>
      </c>
    </row>
    <row r="113" spans="1:20">
      <c r="A113" s="77" t="s">
        <v>134</v>
      </c>
      <c r="B113" s="77" t="s">
        <v>135</v>
      </c>
      <c r="C113" s="77" t="s">
        <v>136</v>
      </c>
      <c r="D113" s="77" t="s">
        <v>449</v>
      </c>
      <c r="E113" s="77" t="s">
        <v>450</v>
      </c>
      <c r="F113" s="77" t="s">
        <v>139</v>
      </c>
      <c r="G113" s="77" t="s">
        <v>140</v>
      </c>
      <c r="H113" s="77" t="s">
        <v>141</v>
      </c>
      <c r="I113" s="77" t="s">
        <v>140</v>
      </c>
      <c r="J113" s="77">
        <v>2922</v>
      </c>
      <c r="K113" s="77" t="s">
        <v>38</v>
      </c>
      <c r="L113" s="77" t="s">
        <v>456</v>
      </c>
      <c r="M113" s="77" t="s">
        <v>457</v>
      </c>
      <c r="N113" s="77" t="s">
        <v>458</v>
      </c>
      <c r="O113" s="77" t="s">
        <v>459</v>
      </c>
      <c r="P113" s="77" t="s">
        <v>82</v>
      </c>
      <c r="Q113" s="77" t="s">
        <v>455</v>
      </c>
      <c r="R113" s="77" t="s">
        <v>148</v>
      </c>
      <c r="S113" s="77" t="s">
        <v>149</v>
      </c>
      <c r="T113" s="79">
        <v>42187.639490740738</v>
      </c>
    </row>
    <row r="114" spans="1:20">
      <c r="A114" s="77" t="s">
        <v>155</v>
      </c>
      <c r="B114" s="77" t="s">
        <v>135</v>
      </c>
      <c r="C114" s="77" t="s">
        <v>136</v>
      </c>
      <c r="D114" s="77" t="s">
        <v>449</v>
      </c>
      <c r="E114" s="77" t="s">
        <v>450</v>
      </c>
      <c r="F114" s="77" t="s">
        <v>139</v>
      </c>
      <c r="G114" s="77" t="s">
        <v>140</v>
      </c>
      <c r="H114" s="77" t="s">
        <v>141</v>
      </c>
      <c r="I114" s="77" t="s">
        <v>140</v>
      </c>
      <c r="J114" s="77">
        <v>974</v>
      </c>
      <c r="K114" s="77" t="s">
        <v>38</v>
      </c>
      <c r="L114" s="77" t="s">
        <v>460</v>
      </c>
      <c r="M114" s="77" t="s">
        <v>461</v>
      </c>
      <c r="N114" s="77" t="s">
        <v>462</v>
      </c>
      <c r="O114" s="77" t="s">
        <v>463</v>
      </c>
      <c r="P114" s="77" t="s">
        <v>82</v>
      </c>
      <c r="Q114" s="77" t="s">
        <v>455</v>
      </c>
      <c r="R114" s="77" t="s">
        <v>148</v>
      </c>
      <c r="S114" s="77" t="s">
        <v>149</v>
      </c>
      <c r="T114" s="79">
        <v>42360.650381944448</v>
      </c>
    </row>
    <row r="115" spans="1:20">
      <c r="A115" s="77" t="s">
        <v>189</v>
      </c>
      <c r="B115" s="77" t="s">
        <v>135</v>
      </c>
      <c r="C115" s="77" t="s">
        <v>136</v>
      </c>
      <c r="D115" s="77" t="s">
        <v>449</v>
      </c>
      <c r="E115" s="77" t="s">
        <v>450</v>
      </c>
      <c r="F115" s="77" t="s">
        <v>139</v>
      </c>
      <c r="G115" s="77" t="s">
        <v>140</v>
      </c>
      <c r="H115" s="77" t="s">
        <v>141</v>
      </c>
      <c r="I115" s="77" t="s">
        <v>140</v>
      </c>
      <c r="J115" s="77">
        <v>974</v>
      </c>
      <c r="K115" s="77" t="s">
        <v>38</v>
      </c>
      <c r="L115" s="77" t="s">
        <v>261</v>
      </c>
      <c r="M115" s="77" t="s">
        <v>464</v>
      </c>
      <c r="N115" s="77" t="s">
        <v>465</v>
      </c>
      <c r="O115" s="77" t="s">
        <v>466</v>
      </c>
      <c r="P115" s="77" t="s">
        <v>82</v>
      </c>
      <c r="Q115" s="77" t="s">
        <v>455</v>
      </c>
      <c r="R115" s="77" t="s">
        <v>148</v>
      </c>
      <c r="S115" s="77" t="s">
        <v>149</v>
      </c>
      <c r="T115" s="79">
        <v>42333.640104166669</v>
      </c>
    </row>
    <row r="116" spans="1:20">
      <c r="A116" s="77" t="s">
        <v>170</v>
      </c>
      <c r="B116" s="77" t="s">
        <v>135</v>
      </c>
      <c r="C116" s="77" t="s">
        <v>136</v>
      </c>
      <c r="D116" s="77" t="s">
        <v>449</v>
      </c>
      <c r="E116" s="77" t="s">
        <v>450</v>
      </c>
      <c r="F116" s="77" t="s">
        <v>139</v>
      </c>
      <c r="G116" s="77" t="s">
        <v>140</v>
      </c>
      <c r="H116" s="77" t="s">
        <v>141</v>
      </c>
      <c r="I116" s="77" t="s">
        <v>140</v>
      </c>
      <c r="J116" s="77">
        <v>974</v>
      </c>
      <c r="K116" s="77" t="s">
        <v>38</v>
      </c>
      <c r="L116" s="77" t="s">
        <v>467</v>
      </c>
      <c r="M116" s="77" t="s">
        <v>468</v>
      </c>
      <c r="N116" s="77" t="s">
        <v>469</v>
      </c>
      <c r="O116" s="77" t="s">
        <v>470</v>
      </c>
      <c r="P116" s="77" t="s">
        <v>82</v>
      </c>
      <c r="Q116" s="77" t="s">
        <v>455</v>
      </c>
      <c r="R116" s="77" t="s">
        <v>148</v>
      </c>
      <c r="S116" s="77" t="s">
        <v>149</v>
      </c>
      <c r="T116" s="79">
        <v>42272.631805555553</v>
      </c>
    </row>
    <row r="117" spans="1:20">
      <c r="A117" s="77" t="s">
        <v>185</v>
      </c>
      <c r="B117" s="77" t="s">
        <v>135</v>
      </c>
      <c r="C117" s="77" t="s">
        <v>136</v>
      </c>
      <c r="D117" s="77" t="s">
        <v>449</v>
      </c>
      <c r="E117" s="77" t="s">
        <v>450</v>
      </c>
      <c r="F117" s="77" t="s">
        <v>139</v>
      </c>
      <c r="G117" s="77" t="s">
        <v>140</v>
      </c>
      <c r="H117" s="77" t="s">
        <v>141</v>
      </c>
      <c r="I117" s="77" t="s">
        <v>140</v>
      </c>
      <c r="J117" s="77">
        <v>974</v>
      </c>
      <c r="K117" s="77" t="s">
        <v>38</v>
      </c>
      <c r="L117" s="77" t="s">
        <v>471</v>
      </c>
      <c r="M117" s="77" t="s">
        <v>472</v>
      </c>
      <c r="N117" s="77" t="s">
        <v>473</v>
      </c>
      <c r="O117" s="77" t="s">
        <v>474</v>
      </c>
      <c r="P117" s="77" t="s">
        <v>82</v>
      </c>
      <c r="Q117" s="77" t="s">
        <v>455</v>
      </c>
      <c r="R117" s="77" t="s">
        <v>148</v>
      </c>
      <c r="S117" s="77" t="s">
        <v>149</v>
      </c>
      <c r="T117" s="79">
        <v>42213.601724537039</v>
      </c>
    </row>
    <row r="118" spans="1:20">
      <c r="A118" s="77" t="s">
        <v>165</v>
      </c>
      <c r="B118" s="77" t="s">
        <v>135</v>
      </c>
      <c r="C118" s="77" t="s">
        <v>136</v>
      </c>
      <c r="D118" s="77" t="s">
        <v>449</v>
      </c>
      <c r="E118" s="77" t="s">
        <v>450</v>
      </c>
      <c r="F118" s="77" t="s">
        <v>139</v>
      </c>
      <c r="G118" s="77" t="s">
        <v>140</v>
      </c>
      <c r="H118" s="77" t="s">
        <v>141</v>
      </c>
      <c r="I118" s="77" t="s">
        <v>140</v>
      </c>
      <c r="J118" s="77">
        <v>974</v>
      </c>
      <c r="K118" s="77" t="s">
        <v>38</v>
      </c>
      <c r="L118" s="77" t="s">
        <v>475</v>
      </c>
      <c r="M118" s="77" t="s">
        <v>476</v>
      </c>
      <c r="N118" s="77" t="s">
        <v>477</v>
      </c>
      <c r="O118" s="77" t="s">
        <v>478</v>
      </c>
      <c r="P118" s="77" t="s">
        <v>82</v>
      </c>
      <c r="Q118" s="77" t="s">
        <v>455</v>
      </c>
      <c r="R118" s="77" t="s">
        <v>148</v>
      </c>
      <c r="S118" s="77" t="s">
        <v>149</v>
      </c>
      <c r="T118" s="79">
        <v>42307.651064814818</v>
      </c>
    </row>
    <row r="119" spans="1:20">
      <c r="A119" s="77" t="s">
        <v>150</v>
      </c>
      <c r="B119" s="77" t="s">
        <v>135</v>
      </c>
      <c r="C119" s="77" t="s">
        <v>136</v>
      </c>
      <c r="D119" s="77" t="s">
        <v>479</v>
      </c>
      <c r="E119" s="77" t="s">
        <v>480</v>
      </c>
      <c r="F119" s="77" t="s">
        <v>139</v>
      </c>
      <c r="G119" s="77" t="s">
        <v>140</v>
      </c>
      <c r="H119" s="77" t="s">
        <v>141</v>
      </c>
      <c r="I119" s="77" t="s">
        <v>140</v>
      </c>
      <c r="J119" s="77">
        <v>344</v>
      </c>
      <c r="K119" s="77" t="s">
        <v>38</v>
      </c>
      <c r="L119" s="77" t="s">
        <v>451</v>
      </c>
      <c r="M119" s="77" t="s">
        <v>452</v>
      </c>
      <c r="N119" s="77" t="s">
        <v>453</v>
      </c>
      <c r="O119" s="77" t="s">
        <v>454</v>
      </c>
      <c r="P119" s="77" t="s">
        <v>82</v>
      </c>
      <c r="Q119" s="77" t="s">
        <v>481</v>
      </c>
      <c r="R119" s="77" t="s">
        <v>148</v>
      </c>
      <c r="S119" s="77" t="s">
        <v>149</v>
      </c>
      <c r="T119" s="79">
        <v>42248.650416666664</v>
      </c>
    </row>
    <row r="120" spans="1:20">
      <c r="A120" s="77" t="s">
        <v>134</v>
      </c>
      <c r="B120" s="77" t="s">
        <v>135</v>
      </c>
      <c r="C120" s="77" t="s">
        <v>136</v>
      </c>
      <c r="D120" s="77" t="s">
        <v>479</v>
      </c>
      <c r="E120" s="77" t="s">
        <v>480</v>
      </c>
      <c r="F120" s="77" t="s">
        <v>139</v>
      </c>
      <c r="G120" s="77" t="s">
        <v>140</v>
      </c>
      <c r="H120" s="77" t="s">
        <v>141</v>
      </c>
      <c r="I120" s="77" t="s">
        <v>140</v>
      </c>
      <c r="J120" s="77">
        <v>1032</v>
      </c>
      <c r="K120" s="77" t="s">
        <v>38</v>
      </c>
      <c r="L120" s="77" t="s">
        <v>456</v>
      </c>
      <c r="M120" s="77" t="s">
        <v>457</v>
      </c>
      <c r="N120" s="77" t="s">
        <v>458</v>
      </c>
      <c r="O120" s="77" t="s">
        <v>459</v>
      </c>
      <c r="P120" s="77" t="s">
        <v>82</v>
      </c>
      <c r="Q120" s="77" t="s">
        <v>481</v>
      </c>
      <c r="R120" s="77" t="s">
        <v>148</v>
      </c>
      <c r="S120" s="77" t="s">
        <v>149</v>
      </c>
      <c r="T120" s="79">
        <v>42187.639513888891</v>
      </c>
    </row>
    <row r="121" spans="1:20">
      <c r="A121" s="77" t="s">
        <v>155</v>
      </c>
      <c r="B121" s="77" t="s">
        <v>135</v>
      </c>
      <c r="C121" s="77" t="s">
        <v>136</v>
      </c>
      <c r="D121" s="77" t="s">
        <v>479</v>
      </c>
      <c r="E121" s="77" t="s">
        <v>480</v>
      </c>
      <c r="F121" s="77" t="s">
        <v>139</v>
      </c>
      <c r="G121" s="77" t="s">
        <v>140</v>
      </c>
      <c r="H121" s="77" t="s">
        <v>141</v>
      </c>
      <c r="I121" s="77" t="s">
        <v>140</v>
      </c>
      <c r="J121" s="77">
        <v>344</v>
      </c>
      <c r="K121" s="77" t="s">
        <v>38</v>
      </c>
      <c r="L121" s="77" t="s">
        <v>460</v>
      </c>
      <c r="M121" s="77" t="s">
        <v>461</v>
      </c>
      <c r="N121" s="77" t="s">
        <v>462</v>
      </c>
      <c r="O121" s="77" t="s">
        <v>463</v>
      </c>
      <c r="P121" s="77" t="s">
        <v>82</v>
      </c>
      <c r="Q121" s="77" t="s">
        <v>481</v>
      </c>
      <c r="R121" s="77" t="s">
        <v>148</v>
      </c>
      <c r="S121" s="77" t="s">
        <v>149</v>
      </c>
      <c r="T121" s="79">
        <v>42360.650405092594</v>
      </c>
    </row>
    <row r="122" spans="1:20">
      <c r="A122" s="77" t="s">
        <v>189</v>
      </c>
      <c r="B122" s="77" t="s">
        <v>135</v>
      </c>
      <c r="C122" s="77" t="s">
        <v>136</v>
      </c>
      <c r="D122" s="77" t="s">
        <v>479</v>
      </c>
      <c r="E122" s="77" t="s">
        <v>480</v>
      </c>
      <c r="F122" s="77" t="s">
        <v>139</v>
      </c>
      <c r="G122" s="77" t="s">
        <v>140</v>
      </c>
      <c r="H122" s="77" t="s">
        <v>141</v>
      </c>
      <c r="I122" s="77" t="s">
        <v>140</v>
      </c>
      <c r="J122" s="77">
        <v>344</v>
      </c>
      <c r="K122" s="77" t="s">
        <v>38</v>
      </c>
      <c r="L122" s="77" t="s">
        <v>261</v>
      </c>
      <c r="M122" s="77" t="s">
        <v>464</v>
      </c>
      <c r="N122" s="77" t="s">
        <v>465</v>
      </c>
      <c r="O122" s="77" t="s">
        <v>466</v>
      </c>
      <c r="P122" s="77" t="s">
        <v>82</v>
      </c>
      <c r="Q122" s="77" t="s">
        <v>481</v>
      </c>
      <c r="R122" s="77" t="s">
        <v>148</v>
      </c>
      <c r="S122" s="77" t="s">
        <v>149</v>
      </c>
      <c r="T122" s="79">
        <v>42333.640138888892</v>
      </c>
    </row>
    <row r="123" spans="1:20">
      <c r="A123" s="77" t="s">
        <v>170</v>
      </c>
      <c r="B123" s="77" t="s">
        <v>135</v>
      </c>
      <c r="C123" s="77" t="s">
        <v>136</v>
      </c>
      <c r="D123" s="77" t="s">
        <v>479</v>
      </c>
      <c r="E123" s="77" t="s">
        <v>480</v>
      </c>
      <c r="F123" s="77" t="s">
        <v>139</v>
      </c>
      <c r="G123" s="77" t="s">
        <v>140</v>
      </c>
      <c r="H123" s="77" t="s">
        <v>141</v>
      </c>
      <c r="I123" s="77" t="s">
        <v>140</v>
      </c>
      <c r="J123" s="77">
        <v>344</v>
      </c>
      <c r="K123" s="77" t="s">
        <v>38</v>
      </c>
      <c r="L123" s="77" t="s">
        <v>467</v>
      </c>
      <c r="M123" s="77" t="s">
        <v>468</v>
      </c>
      <c r="N123" s="77" t="s">
        <v>469</v>
      </c>
      <c r="O123" s="77" t="s">
        <v>470</v>
      </c>
      <c r="P123" s="77" t="s">
        <v>82</v>
      </c>
      <c r="Q123" s="77" t="s">
        <v>481</v>
      </c>
      <c r="R123" s="77" t="s">
        <v>148</v>
      </c>
      <c r="S123" s="77" t="s">
        <v>149</v>
      </c>
      <c r="T123" s="79">
        <v>42272.631840277776</v>
      </c>
    </row>
    <row r="124" spans="1:20">
      <c r="A124" s="77" t="s">
        <v>185</v>
      </c>
      <c r="B124" s="77" t="s">
        <v>135</v>
      </c>
      <c r="C124" s="77" t="s">
        <v>136</v>
      </c>
      <c r="D124" s="77" t="s">
        <v>479</v>
      </c>
      <c r="E124" s="77" t="s">
        <v>480</v>
      </c>
      <c r="F124" s="77" t="s">
        <v>139</v>
      </c>
      <c r="G124" s="77" t="s">
        <v>140</v>
      </c>
      <c r="H124" s="77" t="s">
        <v>141</v>
      </c>
      <c r="I124" s="77" t="s">
        <v>140</v>
      </c>
      <c r="J124" s="77">
        <v>344</v>
      </c>
      <c r="K124" s="77" t="s">
        <v>38</v>
      </c>
      <c r="L124" s="77" t="s">
        <v>471</v>
      </c>
      <c r="M124" s="77" t="s">
        <v>472</v>
      </c>
      <c r="N124" s="77" t="s">
        <v>473</v>
      </c>
      <c r="O124" s="77" t="s">
        <v>474</v>
      </c>
      <c r="P124" s="77" t="s">
        <v>82</v>
      </c>
      <c r="Q124" s="77" t="s">
        <v>481</v>
      </c>
      <c r="R124" s="77" t="s">
        <v>148</v>
      </c>
      <c r="S124" s="77" t="s">
        <v>149</v>
      </c>
      <c r="T124" s="79">
        <v>42213.601747685185</v>
      </c>
    </row>
    <row r="125" spans="1:20">
      <c r="A125" s="77" t="s">
        <v>165</v>
      </c>
      <c r="B125" s="77" t="s">
        <v>135</v>
      </c>
      <c r="C125" s="77" t="s">
        <v>136</v>
      </c>
      <c r="D125" s="77" t="s">
        <v>479</v>
      </c>
      <c r="E125" s="77" t="s">
        <v>480</v>
      </c>
      <c r="F125" s="77" t="s">
        <v>139</v>
      </c>
      <c r="G125" s="77" t="s">
        <v>140</v>
      </c>
      <c r="H125" s="77" t="s">
        <v>141</v>
      </c>
      <c r="I125" s="77" t="s">
        <v>140</v>
      </c>
      <c r="J125" s="77">
        <v>344</v>
      </c>
      <c r="K125" s="77" t="s">
        <v>38</v>
      </c>
      <c r="L125" s="77" t="s">
        <v>475</v>
      </c>
      <c r="M125" s="77" t="s">
        <v>476</v>
      </c>
      <c r="N125" s="77" t="s">
        <v>477</v>
      </c>
      <c r="O125" s="77" t="s">
        <v>478</v>
      </c>
      <c r="P125" s="77" t="s">
        <v>82</v>
      </c>
      <c r="Q125" s="77" t="s">
        <v>481</v>
      </c>
      <c r="R125" s="77" t="s">
        <v>148</v>
      </c>
      <c r="S125" s="77" t="s">
        <v>149</v>
      </c>
      <c r="T125" s="79">
        <v>42307.651203703703</v>
      </c>
    </row>
    <row r="126" spans="1:20">
      <c r="A126" s="77" t="s">
        <v>150</v>
      </c>
      <c r="B126" s="77" t="s">
        <v>135</v>
      </c>
      <c r="C126" s="77" t="s">
        <v>136</v>
      </c>
      <c r="D126" s="77" t="s">
        <v>482</v>
      </c>
      <c r="E126" s="77" t="s">
        <v>483</v>
      </c>
      <c r="F126" s="77" t="s">
        <v>139</v>
      </c>
      <c r="G126" s="77" t="s">
        <v>140</v>
      </c>
      <c r="H126" s="77" t="s">
        <v>141</v>
      </c>
      <c r="I126" s="77" t="s">
        <v>140</v>
      </c>
      <c r="J126" s="77">
        <v>22</v>
      </c>
      <c r="K126" s="77" t="s">
        <v>38</v>
      </c>
      <c r="L126" s="77" t="s">
        <v>451</v>
      </c>
      <c r="M126" s="77" t="s">
        <v>452</v>
      </c>
      <c r="N126" s="77" t="s">
        <v>453</v>
      </c>
      <c r="O126" s="77" t="s">
        <v>454</v>
      </c>
      <c r="P126" s="77" t="s">
        <v>82</v>
      </c>
      <c r="Q126" s="77" t="s">
        <v>484</v>
      </c>
      <c r="R126" s="77" t="s">
        <v>148</v>
      </c>
      <c r="S126" s="77" t="s">
        <v>149</v>
      </c>
      <c r="T126" s="79">
        <v>42248.650451388887</v>
      </c>
    </row>
    <row r="127" spans="1:20">
      <c r="A127" s="77" t="s">
        <v>134</v>
      </c>
      <c r="B127" s="77" t="s">
        <v>135</v>
      </c>
      <c r="C127" s="77" t="s">
        <v>136</v>
      </c>
      <c r="D127" s="77" t="s">
        <v>482</v>
      </c>
      <c r="E127" s="77" t="s">
        <v>483</v>
      </c>
      <c r="F127" s="77" t="s">
        <v>139</v>
      </c>
      <c r="G127" s="77" t="s">
        <v>140</v>
      </c>
      <c r="H127" s="77" t="s">
        <v>141</v>
      </c>
      <c r="I127" s="77" t="s">
        <v>140</v>
      </c>
      <c r="J127" s="77">
        <v>65</v>
      </c>
      <c r="K127" s="77" t="s">
        <v>38</v>
      </c>
      <c r="L127" s="77" t="s">
        <v>456</v>
      </c>
      <c r="M127" s="77" t="s">
        <v>457</v>
      </c>
      <c r="N127" s="77" t="s">
        <v>458</v>
      </c>
      <c r="O127" s="77" t="s">
        <v>459</v>
      </c>
      <c r="P127" s="77" t="s">
        <v>82</v>
      </c>
      <c r="Q127" s="77" t="s">
        <v>484</v>
      </c>
      <c r="R127" s="77" t="s">
        <v>148</v>
      </c>
      <c r="S127" s="77" t="s">
        <v>149</v>
      </c>
      <c r="T127" s="79">
        <v>42187.639525462961</v>
      </c>
    </row>
    <row r="128" spans="1:20">
      <c r="A128" s="77" t="s">
        <v>155</v>
      </c>
      <c r="B128" s="77" t="s">
        <v>135</v>
      </c>
      <c r="C128" s="77" t="s">
        <v>136</v>
      </c>
      <c r="D128" s="77" t="s">
        <v>482</v>
      </c>
      <c r="E128" s="77" t="s">
        <v>483</v>
      </c>
      <c r="F128" s="77" t="s">
        <v>139</v>
      </c>
      <c r="G128" s="77" t="s">
        <v>140</v>
      </c>
      <c r="H128" s="77" t="s">
        <v>141</v>
      </c>
      <c r="I128" s="77" t="s">
        <v>140</v>
      </c>
      <c r="J128" s="77">
        <v>22</v>
      </c>
      <c r="K128" s="77" t="s">
        <v>38</v>
      </c>
      <c r="L128" s="77" t="s">
        <v>460</v>
      </c>
      <c r="M128" s="77" t="s">
        <v>461</v>
      </c>
      <c r="N128" s="77" t="s">
        <v>462</v>
      </c>
      <c r="O128" s="77" t="s">
        <v>463</v>
      </c>
      <c r="P128" s="77" t="s">
        <v>82</v>
      </c>
      <c r="Q128" s="77" t="s">
        <v>484</v>
      </c>
      <c r="R128" s="77" t="s">
        <v>148</v>
      </c>
      <c r="S128" s="77" t="s">
        <v>149</v>
      </c>
      <c r="T128" s="79">
        <v>42360.65042824074</v>
      </c>
    </row>
    <row r="129" spans="1:20">
      <c r="A129" s="77" t="s">
        <v>189</v>
      </c>
      <c r="B129" s="77" t="s">
        <v>135</v>
      </c>
      <c r="C129" s="77" t="s">
        <v>136</v>
      </c>
      <c r="D129" s="77" t="s">
        <v>482</v>
      </c>
      <c r="E129" s="77" t="s">
        <v>483</v>
      </c>
      <c r="F129" s="77" t="s">
        <v>139</v>
      </c>
      <c r="G129" s="77" t="s">
        <v>140</v>
      </c>
      <c r="H129" s="77" t="s">
        <v>141</v>
      </c>
      <c r="I129" s="77" t="s">
        <v>140</v>
      </c>
      <c r="J129" s="77">
        <v>22</v>
      </c>
      <c r="K129" s="77" t="s">
        <v>38</v>
      </c>
      <c r="L129" s="77" t="s">
        <v>261</v>
      </c>
      <c r="M129" s="77" t="s">
        <v>464</v>
      </c>
      <c r="N129" s="77" t="s">
        <v>465</v>
      </c>
      <c r="O129" s="77" t="s">
        <v>466</v>
      </c>
      <c r="P129" s="77" t="s">
        <v>82</v>
      </c>
      <c r="Q129" s="77" t="s">
        <v>484</v>
      </c>
      <c r="R129" s="77" t="s">
        <v>148</v>
      </c>
      <c r="S129" s="77" t="s">
        <v>149</v>
      </c>
      <c r="T129" s="79">
        <v>42333.640162037038</v>
      </c>
    </row>
    <row r="130" spans="1:20">
      <c r="A130" s="77" t="s">
        <v>170</v>
      </c>
      <c r="B130" s="77" t="s">
        <v>135</v>
      </c>
      <c r="C130" s="77" t="s">
        <v>136</v>
      </c>
      <c r="D130" s="77" t="s">
        <v>482</v>
      </c>
      <c r="E130" s="77" t="s">
        <v>483</v>
      </c>
      <c r="F130" s="77" t="s">
        <v>139</v>
      </c>
      <c r="G130" s="77" t="s">
        <v>140</v>
      </c>
      <c r="H130" s="77" t="s">
        <v>141</v>
      </c>
      <c r="I130" s="77" t="s">
        <v>140</v>
      </c>
      <c r="J130" s="77">
        <v>22</v>
      </c>
      <c r="K130" s="77" t="s">
        <v>38</v>
      </c>
      <c r="L130" s="77" t="s">
        <v>467</v>
      </c>
      <c r="M130" s="77" t="s">
        <v>468</v>
      </c>
      <c r="N130" s="77" t="s">
        <v>469</v>
      </c>
      <c r="O130" s="77" t="s">
        <v>470</v>
      </c>
      <c r="P130" s="77" t="s">
        <v>82</v>
      </c>
      <c r="Q130" s="77" t="s">
        <v>484</v>
      </c>
      <c r="R130" s="77" t="s">
        <v>148</v>
      </c>
      <c r="S130" s="77" t="s">
        <v>149</v>
      </c>
      <c r="T130" s="79">
        <v>42272.631874999999</v>
      </c>
    </row>
    <row r="131" spans="1:20">
      <c r="A131" s="77" t="s">
        <v>185</v>
      </c>
      <c r="B131" s="77" t="s">
        <v>135</v>
      </c>
      <c r="C131" s="77" t="s">
        <v>136</v>
      </c>
      <c r="D131" s="77" t="s">
        <v>482</v>
      </c>
      <c r="E131" s="77" t="s">
        <v>483</v>
      </c>
      <c r="F131" s="77" t="s">
        <v>139</v>
      </c>
      <c r="G131" s="77" t="s">
        <v>140</v>
      </c>
      <c r="H131" s="77" t="s">
        <v>141</v>
      </c>
      <c r="I131" s="77" t="s">
        <v>140</v>
      </c>
      <c r="J131" s="77">
        <v>22</v>
      </c>
      <c r="K131" s="77" t="s">
        <v>38</v>
      </c>
      <c r="L131" s="77" t="s">
        <v>471</v>
      </c>
      <c r="M131" s="77" t="s">
        <v>472</v>
      </c>
      <c r="N131" s="77" t="s">
        <v>473</v>
      </c>
      <c r="O131" s="77" t="s">
        <v>474</v>
      </c>
      <c r="P131" s="77" t="s">
        <v>82</v>
      </c>
      <c r="Q131" s="77" t="s">
        <v>484</v>
      </c>
      <c r="R131" s="77" t="s">
        <v>148</v>
      </c>
      <c r="S131" s="77" t="s">
        <v>149</v>
      </c>
      <c r="T131" s="79">
        <v>42213.601770833331</v>
      </c>
    </row>
    <row r="132" spans="1:20">
      <c r="A132" s="77" t="s">
        <v>165</v>
      </c>
      <c r="B132" s="77" t="s">
        <v>135</v>
      </c>
      <c r="C132" s="77" t="s">
        <v>136</v>
      </c>
      <c r="D132" s="77" t="s">
        <v>482</v>
      </c>
      <c r="E132" s="77" t="s">
        <v>483</v>
      </c>
      <c r="F132" s="77" t="s">
        <v>139</v>
      </c>
      <c r="G132" s="77" t="s">
        <v>140</v>
      </c>
      <c r="H132" s="77" t="s">
        <v>141</v>
      </c>
      <c r="I132" s="77" t="s">
        <v>140</v>
      </c>
      <c r="J132" s="77">
        <v>22</v>
      </c>
      <c r="K132" s="77" t="s">
        <v>38</v>
      </c>
      <c r="L132" s="77" t="s">
        <v>475</v>
      </c>
      <c r="M132" s="77" t="s">
        <v>476</v>
      </c>
      <c r="N132" s="77" t="s">
        <v>477</v>
      </c>
      <c r="O132" s="77" t="s">
        <v>478</v>
      </c>
      <c r="P132" s="77" t="s">
        <v>82</v>
      </c>
      <c r="Q132" s="77" t="s">
        <v>484</v>
      </c>
      <c r="R132" s="77" t="s">
        <v>148</v>
      </c>
      <c r="S132" s="77" t="s">
        <v>149</v>
      </c>
      <c r="T132" s="79">
        <v>42307.651284722226</v>
      </c>
    </row>
    <row r="133" spans="1:20">
      <c r="A133" s="77" t="s">
        <v>150</v>
      </c>
      <c r="B133" s="77" t="s">
        <v>135</v>
      </c>
      <c r="C133" s="77" t="s">
        <v>136</v>
      </c>
      <c r="D133" s="77" t="s">
        <v>485</v>
      </c>
      <c r="E133" s="77" t="s">
        <v>486</v>
      </c>
      <c r="F133" s="77" t="s">
        <v>139</v>
      </c>
      <c r="G133" s="77" t="s">
        <v>140</v>
      </c>
      <c r="H133" s="77" t="s">
        <v>141</v>
      </c>
      <c r="I133" s="77" t="s">
        <v>140</v>
      </c>
      <c r="J133" s="77">
        <v>20</v>
      </c>
      <c r="K133" s="77" t="s">
        <v>38</v>
      </c>
      <c r="L133" s="77" t="s">
        <v>451</v>
      </c>
      <c r="M133" s="77" t="s">
        <v>452</v>
      </c>
      <c r="N133" s="77" t="s">
        <v>453</v>
      </c>
      <c r="O133" s="77" t="s">
        <v>454</v>
      </c>
      <c r="P133" s="77" t="s">
        <v>82</v>
      </c>
      <c r="Q133" s="77" t="s">
        <v>487</v>
      </c>
      <c r="R133" s="77" t="s">
        <v>148</v>
      </c>
      <c r="S133" s="77" t="s">
        <v>149</v>
      </c>
      <c r="T133" s="79">
        <v>42248.65048611111</v>
      </c>
    </row>
    <row r="134" spans="1:20">
      <c r="A134" s="77" t="s">
        <v>134</v>
      </c>
      <c r="B134" s="77" t="s">
        <v>135</v>
      </c>
      <c r="C134" s="77" t="s">
        <v>136</v>
      </c>
      <c r="D134" s="77" t="s">
        <v>485</v>
      </c>
      <c r="E134" s="77" t="s">
        <v>486</v>
      </c>
      <c r="F134" s="77" t="s">
        <v>139</v>
      </c>
      <c r="G134" s="77" t="s">
        <v>140</v>
      </c>
      <c r="H134" s="77" t="s">
        <v>141</v>
      </c>
      <c r="I134" s="77" t="s">
        <v>140</v>
      </c>
      <c r="J134" s="77">
        <v>59</v>
      </c>
      <c r="K134" s="77" t="s">
        <v>38</v>
      </c>
      <c r="L134" s="77" t="s">
        <v>456</v>
      </c>
      <c r="M134" s="77" t="s">
        <v>457</v>
      </c>
      <c r="N134" s="77" t="s">
        <v>458</v>
      </c>
      <c r="O134" s="77" t="s">
        <v>459</v>
      </c>
      <c r="P134" s="77" t="s">
        <v>82</v>
      </c>
      <c r="Q134" s="77" t="s">
        <v>487</v>
      </c>
      <c r="R134" s="77" t="s">
        <v>148</v>
      </c>
      <c r="S134" s="77" t="s">
        <v>149</v>
      </c>
      <c r="T134" s="79">
        <v>42187.639548611114</v>
      </c>
    </row>
    <row r="135" spans="1:20">
      <c r="A135" s="77" t="s">
        <v>155</v>
      </c>
      <c r="B135" s="77" t="s">
        <v>135</v>
      </c>
      <c r="C135" s="77" t="s">
        <v>136</v>
      </c>
      <c r="D135" s="77" t="s">
        <v>485</v>
      </c>
      <c r="E135" s="77" t="s">
        <v>486</v>
      </c>
      <c r="F135" s="77" t="s">
        <v>139</v>
      </c>
      <c r="G135" s="77" t="s">
        <v>140</v>
      </c>
      <c r="H135" s="77" t="s">
        <v>141</v>
      </c>
      <c r="I135" s="77" t="s">
        <v>140</v>
      </c>
      <c r="J135" s="77">
        <v>20</v>
      </c>
      <c r="K135" s="77" t="s">
        <v>38</v>
      </c>
      <c r="L135" s="77" t="s">
        <v>460</v>
      </c>
      <c r="M135" s="77" t="s">
        <v>461</v>
      </c>
      <c r="N135" s="77" t="s">
        <v>462</v>
      </c>
      <c r="O135" s="77" t="s">
        <v>463</v>
      </c>
      <c r="P135" s="77" t="s">
        <v>82</v>
      </c>
      <c r="Q135" s="77" t="s">
        <v>487</v>
      </c>
      <c r="R135" s="77" t="s">
        <v>148</v>
      </c>
      <c r="S135" s="77" t="s">
        <v>149</v>
      </c>
      <c r="T135" s="79">
        <v>42360.650462962964</v>
      </c>
    </row>
    <row r="136" spans="1:20">
      <c r="A136" s="77" t="s">
        <v>189</v>
      </c>
      <c r="B136" s="77" t="s">
        <v>135</v>
      </c>
      <c r="C136" s="77" t="s">
        <v>136</v>
      </c>
      <c r="D136" s="77" t="s">
        <v>485</v>
      </c>
      <c r="E136" s="77" t="s">
        <v>486</v>
      </c>
      <c r="F136" s="77" t="s">
        <v>139</v>
      </c>
      <c r="G136" s="77" t="s">
        <v>140</v>
      </c>
      <c r="H136" s="77" t="s">
        <v>141</v>
      </c>
      <c r="I136" s="77" t="s">
        <v>140</v>
      </c>
      <c r="J136" s="77">
        <v>20</v>
      </c>
      <c r="K136" s="77" t="s">
        <v>38</v>
      </c>
      <c r="L136" s="77" t="s">
        <v>261</v>
      </c>
      <c r="M136" s="77" t="s">
        <v>464</v>
      </c>
      <c r="N136" s="77" t="s">
        <v>465</v>
      </c>
      <c r="O136" s="77" t="s">
        <v>466</v>
      </c>
      <c r="P136" s="77" t="s">
        <v>82</v>
      </c>
      <c r="Q136" s="77" t="s">
        <v>487</v>
      </c>
      <c r="R136" s="77" t="s">
        <v>148</v>
      </c>
      <c r="S136" s="77" t="s">
        <v>149</v>
      </c>
      <c r="T136" s="79">
        <v>42333.640185185184</v>
      </c>
    </row>
    <row r="137" spans="1:20">
      <c r="A137" s="77" t="s">
        <v>170</v>
      </c>
      <c r="B137" s="77" t="s">
        <v>135</v>
      </c>
      <c r="C137" s="77" t="s">
        <v>136</v>
      </c>
      <c r="D137" s="77" t="s">
        <v>485</v>
      </c>
      <c r="E137" s="77" t="s">
        <v>486</v>
      </c>
      <c r="F137" s="77" t="s">
        <v>139</v>
      </c>
      <c r="G137" s="77" t="s">
        <v>140</v>
      </c>
      <c r="H137" s="77" t="s">
        <v>141</v>
      </c>
      <c r="I137" s="77" t="s">
        <v>140</v>
      </c>
      <c r="J137" s="77">
        <v>20</v>
      </c>
      <c r="K137" s="77" t="s">
        <v>38</v>
      </c>
      <c r="L137" s="77" t="s">
        <v>467</v>
      </c>
      <c r="M137" s="77" t="s">
        <v>468</v>
      </c>
      <c r="N137" s="77" t="s">
        <v>469</v>
      </c>
      <c r="O137" s="77" t="s">
        <v>470</v>
      </c>
      <c r="P137" s="77" t="s">
        <v>82</v>
      </c>
      <c r="Q137" s="77" t="s">
        <v>487</v>
      </c>
      <c r="R137" s="77" t="s">
        <v>148</v>
      </c>
      <c r="S137" s="77" t="s">
        <v>149</v>
      </c>
      <c r="T137" s="79">
        <v>42272.631898148145</v>
      </c>
    </row>
    <row r="138" spans="1:20">
      <c r="A138" s="77" t="s">
        <v>185</v>
      </c>
      <c r="B138" s="77" t="s">
        <v>135</v>
      </c>
      <c r="C138" s="77" t="s">
        <v>136</v>
      </c>
      <c r="D138" s="77" t="s">
        <v>485</v>
      </c>
      <c r="E138" s="77" t="s">
        <v>486</v>
      </c>
      <c r="F138" s="77" t="s">
        <v>139</v>
      </c>
      <c r="G138" s="77" t="s">
        <v>140</v>
      </c>
      <c r="H138" s="77" t="s">
        <v>141</v>
      </c>
      <c r="I138" s="77" t="s">
        <v>140</v>
      </c>
      <c r="J138" s="77">
        <v>20</v>
      </c>
      <c r="K138" s="77" t="s">
        <v>38</v>
      </c>
      <c r="L138" s="77" t="s">
        <v>471</v>
      </c>
      <c r="M138" s="77" t="s">
        <v>472</v>
      </c>
      <c r="N138" s="77" t="s">
        <v>473</v>
      </c>
      <c r="O138" s="77" t="s">
        <v>474</v>
      </c>
      <c r="P138" s="77" t="s">
        <v>82</v>
      </c>
      <c r="Q138" s="77" t="s">
        <v>487</v>
      </c>
      <c r="R138" s="77" t="s">
        <v>148</v>
      </c>
      <c r="S138" s="77" t="s">
        <v>149</v>
      </c>
      <c r="T138" s="79">
        <v>42213.601782407408</v>
      </c>
    </row>
    <row r="139" spans="1:20">
      <c r="A139" s="77" t="s">
        <v>165</v>
      </c>
      <c r="B139" s="77" t="s">
        <v>135</v>
      </c>
      <c r="C139" s="77" t="s">
        <v>136</v>
      </c>
      <c r="D139" s="77" t="s">
        <v>485</v>
      </c>
      <c r="E139" s="77" t="s">
        <v>486</v>
      </c>
      <c r="F139" s="77" t="s">
        <v>139</v>
      </c>
      <c r="G139" s="77" t="s">
        <v>140</v>
      </c>
      <c r="H139" s="77" t="s">
        <v>141</v>
      </c>
      <c r="I139" s="77" t="s">
        <v>140</v>
      </c>
      <c r="J139" s="77">
        <v>20</v>
      </c>
      <c r="K139" s="77" t="s">
        <v>38</v>
      </c>
      <c r="L139" s="77" t="s">
        <v>475</v>
      </c>
      <c r="M139" s="77" t="s">
        <v>476</v>
      </c>
      <c r="N139" s="77" t="s">
        <v>477</v>
      </c>
      <c r="O139" s="77" t="s">
        <v>478</v>
      </c>
      <c r="P139" s="77" t="s">
        <v>82</v>
      </c>
      <c r="Q139" s="77" t="s">
        <v>487</v>
      </c>
      <c r="R139" s="77" t="s">
        <v>148</v>
      </c>
      <c r="S139" s="77" t="s">
        <v>149</v>
      </c>
      <c r="T139" s="79">
        <v>42307.651388888888</v>
      </c>
    </row>
    <row r="140" spans="1:20">
      <c r="A140" s="77" t="s">
        <v>150</v>
      </c>
      <c r="B140" s="77" t="s">
        <v>135</v>
      </c>
      <c r="C140" s="77" t="s">
        <v>136</v>
      </c>
      <c r="D140" s="77" t="s">
        <v>488</v>
      </c>
      <c r="E140" s="77" t="s">
        <v>489</v>
      </c>
      <c r="F140" s="77" t="s">
        <v>139</v>
      </c>
      <c r="G140" s="77" t="s">
        <v>140</v>
      </c>
      <c r="H140" s="77" t="s">
        <v>141</v>
      </c>
      <c r="I140" s="77" t="s">
        <v>140</v>
      </c>
      <c r="J140" s="77">
        <v>398</v>
      </c>
      <c r="K140" s="77" t="s">
        <v>38</v>
      </c>
      <c r="L140" s="77" t="s">
        <v>451</v>
      </c>
      <c r="M140" s="77" t="s">
        <v>452</v>
      </c>
      <c r="N140" s="77" t="s">
        <v>453</v>
      </c>
      <c r="O140" s="77" t="s">
        <v>454</v>
      </c>
      <c r="P140" s="77" t="s">
        <v>82</v>
      </c>
      <c r="Q140" s="77" t="s">
        <v>490</v>
      </c>
      <c r="R140" s="77" t="s">
        <v>148</v>
      </c>
      <c r="S140" s="77" t="s">
        <v>149</v>
      </c>
      <c r="T140" s="79">
        <v>42248.650497685187</v>
      </c>
    </row>
    <row r="141" spans="1:20">
      <c r="A141" s="77" t="s">
        <v>134</v>
      </c>
      <c r="B141" s="77" t="s">
        <v>135</v>
      </c>
      <c r="C141" s="77" t="s">
        <v>136</v>
      </c>
      <c r="D141" s="77" t="s">
        <v>488</v>
      </c>
      <c r="E141" s="77" t="s">
        <v>489</v>
      </c>
      <c r="F141" s="77" t="s">
        <v>139</v>
      </c>
      <c r="G141" s="77" t="s">
        <v>140</v>
      </c>
      <c r="H141" s="77" t="s">
        <v>141</v>
      </c>
      <c r="I141" s="77" t="s">
        <v>140</v>
      </c>
      <c r="J141" s="77">
        <v>1193</v>
      </c>
      <c r="K141" s="77" t="s">
        <v>38</v>
      </c>
      <c r="L141" s="77" t="s">
        <v>456</v>
      </c>
      <c r="M141" s="77" t="s">
        <v>457</v>
      </c>
      <c r="N141" s="77" t="s">
        <v>458</v>
      </c>
      <c r="O141" s="77" t="s">
        <v>459</v>
      </c>
      <c r="P141" s="77" t="s">
        <v>82</v>
      </c>
      <c r="Q141" s="77" t="s">
        <v>490</v>
      </c>
      <c r="R141" s="77" t="s">
        <v>148</v>
      </c>
      <c r="S141" s="77" t="s">
        <v>149</v>
      </c>
      <c r="T141" s="79">
        <v>42187.639560185184</v>
      </c>
    </row>
    <row r="142" spans="1:20">
      <c r="A142" s="77" t="s">
        <v>155</v>
      </c>
      <c r="B142" s="77" t="s">
        <v>135</v>
      </c>
      <c r="C142" s="77" t="s">
        <v>136</v>
      </c>
      <c r="D142" s="77" t="s">
        <v>488</v>
      </c>
      <c r="E142" s="77" t="s">
        <v>489</v>
      </c>
      <c r="F142" s="77" t="s">
        <v>139</v>
      </c>
      <c r="G142" s="77" t="s">
        <v>140</v>
      </c>
      <c r="H142" s="77" t="s">
        <v>141</v>
      </c>
      <c r="I142" s="77" t="s">
        <v>140</v>
      </c>
      <c r="J142" s="77">
        <v>398</v>
      </c>
      <c r="K142" s="77" t="s">
        <v>38</v>
      </c>
      <c r="L142" s="77" t="s">
        <v>460</v>
      </c>
      <c r="M142" s="77" t="s">
        <v>461</v>
      </c>
      <c r="N142" s="77" t="s">
        <v>462</v>
      </c>
      <c r="O142" s="77" t="s">
        <v>463</v>
      </c>
      <c r="P142" s="77" t="s">
        <v>82</v>
      </c>
      <c r="Q142" s="77" t="s">
        <v>490</v>
      </c>
      <c r="R142" s="77" t="s">
        <v>148</v>
      </c>
      <c r="S142" s="77" t="s">
        <v>149</v>
      </c>
      <c r="T142" s="79">
        <v>42360.650462962964</v>
      </c>
    </row>
    <row r="143" spans="1:20">
      <c r="A143" s="77" t="s">
        <v>189</v>
      </c>
      <c r="B143" s="77" t="s">
        <v>135</v>
      </c>
      <c r="C143" s="77" t="s">
        <v>136</v>
      </c>
      <c r="D143" s="77" t="s">
        <v>488</v>
      </c>
      <c r="E143" s="77" t="s">
        <v>489</v>
      </c>
      <c r="F143" s="77" t="s">
        <v>139</v>
      </c>
      <c r="G143" s="77" t="s">
        <v>140</v>
      </c>
      <c r="H143" s="77" t="s">
        <v>141</v>
      </c>
      <c r="I143" s="77" t="s">
        <v>140</v>
      </c>
      <c r="J143" s="77">
        <v>398</v>
      </c>
      <c r="K143" s="77" t="s">
        <v>38</v>
      </c>
      <c r="L143" s="77" t="s">
        <v>261</v>
      </c>
      <c r="M143" s="77" t="s">
        <v>464</v>
      </c>
      <c r="N143" s="77" t="s">
        <v>465</v>
      </c>
      <c r="O143" s="77" t="s">
        <v>466</v>
      </c>
      <c r="P143" s="77" t="s">
        <v>82</v>
      </c>
      <c r="Q143" s="77" t="s">
        <v>490</v>
      </c>
      <c r="R143" s="77" t="s">
        <v>148</v>
      </c>
      <c r="S143" s="77" t="s">
        <v>149</v>
      </c>
      <c r="T143" s="79">
        <v>42333.640196759261</v>
      </c>
    </row>
    <row r="144" spans="1:20">
      <c r="A144" s="77" t="s">
        <v>170</v>
      </c>
      <c r="B144" s="77" t="s">
        <v>135</v>
      </c>
      <c r="C144" s="77" t="s">
        <v>136</v>
      </c>
      <c r="D144" s="77" t="s">
        <v>488</v>
      </c>
      <c r="E144" s="77" t="s">
        <v>489</v>
      </c>
      <c r="F144" s="77" t="s">
        <v>139</v>
      </c>
      <c r="G144" s="77" t="s">
        <v>140</v>
      </c>
      <c r="H144" s="77" t="s">
        <v>141</v>
      </c>
      <c r="I144" s="77" t="s">
        <v>140</v>
      </c>
      <c r="J144" s="77">
        <v>398</v>
      </c>
      <c r="K144" s="77" t="s">
        <v>38</v>
      </c>
      <c r="L144" s="77" t="s">
        <v>467</v>
      </c>
      <c r="M144" s="77" t="s">
        <v>468</v>
      </c>
      <c r="N144" s="77" t="s">
        <v>469</v>
      </c>
      <c r="O144" s="77" t="s">
        <v>470</v>
      </c>
      <c r="P144" s="77" t="s">
        <v>82</v>
      </c>
      <c r="Q144" s="77" t="s">
        <v>490</v>
      </c>
      <c r="R144" s="77" t="s">
        <v>148</v>
      </c>
      <c r="S144" s="77" t="s">
        <v>149</v>
      </c>
      <c r="T144" s="79">
        <v>42272.631932870368</v>
      </c>
    </row>
    <row r="145" spans="1:20">
      <c r="A145" s="77" t="s">
        <v>185</v>
      </c>
      <c r="B145" s="77" t="s">
        <v>135</v>
      </c>
      <c r="C145" s="77" t="s">
        <v>136</v>
      </c>
      <c r="D145" s="77" t="s">
        <v>488</v>
      </c>
      <c r="E145" s="77" t="s">
        <v>489</v>
      </c>
      <c r="F145" s="77" t="s">
        <v>139</v>
      </c>
      <c r="G145" s="77" t="s">
        <v>140</v>
      </c>
      <c r="H145" s="77" t="s">
        <v>141</v>
      </c>
      <c r="I145" s="77" t="s">
        <v>140</v>
      </c>
      <c r="J145" s="77">
        <v>398</v>
      </c>
      <c r="K145" s="77" t="s">
        <v>38</v>
      </c>
      <c r="L145" s="77" t="s">
        <v>471</v>
      </c>
      <c r="M145" s="77" t="s">
        <v>472</v>
      </c>
      <c r="N145" s="77" t="s">
        <v>473</v>
      </c>
      <c r="O145" s="77" t="s">
        <v>474</v>
      </c>
      <c r="P145" s="77" t="s">
        <v>82</v>
      </c>
      <c r="Q145" s="77" t="s">
        <v>490</v>
      </c>
      <c r="R145" s="77" t="s">
        <v>148</v>
      </c>
      <c r="S145" s="77" t="s">
        <v>149</v>
      </c>
      <c r="T145" s="79">
        <v>42213.601793981485</v>
      </c>
    </row>
    <row r="146" spans="1:20">
      <c r="A146" s="77" t="s">
        <v>165</v>
      </c>
      <c r="B146" s="77" t="s">
        <v>135</v>
      </c>
      <c r="C146" s="77" t="s">
        <v>136</v>
      </c>
      <c r="D146" s="77" t="s">
        <v>488</v>
      </c>
      <c r="E146" s="77" t="s">
        <v>489</v>
      </c>
      <c r="F146" s="77" t="s">
        <v>139</v>
      </c>
      <c r="G146" s="77" t="s">
        <v>140</v>
      </c>
      <c r="H146" s="77" t="s">
        <v>141</v>
      </c>
      <c r="I146" s="77" t="s">
        <v>140</v>
      </c>
      <c r="J146" s="77">
        <v>398</v>
      </c>
      <c r="K146" s="77" t="s">
        <v>38</v>
      </c>
      <c r="L146" s="77" t="s">
        <v>475</v>
      </c>
      <c r="M146" s="77" t="s">
        <v>476</v>
      </c>
      <c r="N146" s="77" t="s">
        <v>477</v>
      </c>
      <c r="O146" s="77" t="s">
        <v>478</v>
      </c>
      <c r="P146" s="77" t="s">
        <v>82</v>
      </c>
      <c r="Q146" s="77" t="s">
        <v>490</v>
      </c>
      <c r="R146" s="77" t="s">
        <v>148</v>
      </c>
      <c r="S146" s="77" t="s">
        <v>149</v>
      </c>
      <c r="T146" s="79">
        <v>42307.651412037034</v>
      </c>
    </row>
    <row r="147" spans="1:20">
      <c r="A147" s="77" t="s">
        <v>150</v>
      </c>
      <c r="B147" s="77" t="s">
        <v>135</v>
      </c>
      <c r="C147" s="77" t="s">
        <v>136</v>
      </c>
      <c r="D147" s="77" t="s">
        <v>491</v>
      </c>
      <c r="E147" s="77" t="s">
        <v>492</v>
      </c>
      <c r="F147" s="77" t="s">
        <v>139</v>
      </c>
      <c r="G147" s="77" t="s">
        <v>140</v>
      </c>
      <c r="H147" s="77" t="s">
        <v>141</v>
      </c>
      <c r="I147" s="77" t="s">
        <v>140</v>
      </c>
      <c r="J147" s="77">
        <v>145</v>
      </c>
      <c r="K147" s="77" t="s">
        <v>38</v>
      </c>
      <c r="L147" s="77" t="s">
        <v>451</v>
      </c>
      <c r="M147" s="77" t="s">
        <v>452</v>
      </c>
      <c r="N147" s="77" t="s">
        <v>453</v>
      </c>
      <c r="O147" s="77" t="s">
        <v>454</v>
      </c>
      <c r="P147" s="77" t="s">
        <v>82</v>
      </c>
      <c r="Q147" s="77" t="s">
        <v>493</v>
      </c>
      <c r="R147" s="77" t="s">
        <v>148</v>
      </c>
      <c r="S147" s="77" t="s">
        <v>149</v>
      </c>
      <c r="T147" s="79">
        <v>42248.650509259256</v>
      </c>
    </row>
    <row r="148" spans="1:20">
      <c r="A148" s="77" t="s">
        <v>134</v>
      </c>
      <c r="B148" s="77" t="s">
        <v>135</v>
      </c>
      <c r="C148" s="77" t="s">
        <v>136</v>
      </c>
      <c r="D148" s="77" t="s">
        <v>491</v>
      </c>
      <c r="E148" s="77" t="s">
        <v>492</v>
      </c>
      <c r="F148" s="77" t="s">
        <v>139</v>
      </c>
      <c r="G148" s="77" t="s">
        <v>140</v>
      </c>
      <c r="H148" s="77" t="s">
        <v>141</v>
      </c>
      <c r="I148" s="77" t="s">
        <v>140</v>
      </c>
      <c r="J148" s="77">
        <v>434</v>
      </c>
      <c r="K148" s="77" t="s">
        <v>38</v>
      </c>
      <c r="L148" s="77" t="s">
        <v>456</v>
      </c>
      <c r="M148" s="77" t="s">
        <v>457</v>
      </c>
      <c r="N148" s="77" t="s">
        <v>458</v>
      </c>
      <c r="O148" s="77" t="s">
        <v>459</v>
      </c>
      <c r="P148" s="77" t="s">
        <v>82</v>
      </c>
      <c r="Q148" s="77" t="s">
        <v>493</v>
      </c>
      <c r="R148" s="77" t="s">
        <v>148</v>
      </c>
      <c r="S148" s="77" t="s">
        <v>149</v>
      </c>
      <c r="T148" s="79">
        <v>42187.639560185184</v>
      </c>
    </row>
    <row r="149" spans="1:20">
      <c r="A149" s="77" t="s">
        <v>155</v>
      </c>
      <c r="B149" s="77" t="s">
        <v>135</v>
      </c>
      <c r="C149" s="77" t="s">
        <v>136</v>
      </c>
      <c r="D149" s="77" t="s">
        <v>491</v>
      </c>
      <c r="E149" s="77" t="s">
        <v>492</v>
      </c>
      <c r="F149" s="77" t="s">
        <v>139</v>
      </c>
      <c r="G149" s="77" t="s">
        <v>140</v>
      </c>
      <c r="H149" s="77" t="s">
        <v>141</v>
      </c>
      <c r="I149" s="77" t="s">
        <v>140</v>
      </c>
      <c r="J149" s="77">
        <v>145</v>
      </c>
      <c r="K149" s="77" t="s">
        <v>38</v>
      </c>
      <c r="L149" s="77" t="s">
        <v>460</v>
      </c>
      <c r="M149" s="77" t="s">
        <v>461</v>
      </c>
      <c r="N149" s="77" t="s">
        <v>462</v>
      </c>
      <c r="O149" s="77" t="s">
        <v>463</v>
      </c>
      <c r="P149" s="77" t="s">
        <v>82</v>
      </c>
      <c r="Q149" s="77" t="s">
        <v>493</v>
      </c>
      <c r="R149" s="77" t="s">
        <v>148</v>
      </c>
      <c r="S149" s="77" t="s">
        <v>149</v>
      </c>
      <c r="T149" s="79">
        <v>42360.65047453704</v>
      </c>
    </row>
    <row r="150" spans="1:20">
      <c r="A150" s="77" t="s">
        <v>189</v>
      </c>
      <c r="B150" s="77" t="s">
        <v>135</v>
      </c>
      <c r="C150" s="77" t="s">
        <v>136</v>
      </c>
      <c r="D150" s="77" t="s">
        <v>491</v>
      </c>
      <c r="E150" s="77" t="s">
        <v>492</v>
      </c>
      <c r="F150" s="77" t="s">
        <v>139</v>
      </c>
      <c r="G150" s="77" t="s">
        <v>140</v>
      </c>
      <c r="H150" s="77" t="s">
        <v>141</v>
      </c>
      <c r="I150" s="77" t="s">
        <v>140</v>
      </c>
      <c r="J150" s="77">
        <v>145</v>
      </c>
      <c r="K150" s="77" t="s">
        <v>38</v>
      </c>
      <c r="L150" s="77" t="s">
        <v>261</v>
      </c>
      <c r="M150" s="77" t="s">
        <v>464</v>
      </c>
      <c r="N150" s="77" t="s">
        <v>465</v>
      </c>
      <c r="O150" s="77" t="s">
        <v>466</v>
      </c>
      <c r="P150" s="77" t="s">
        <v>82</v>
      </c>
      <c r="Q150" s="77" t="s">
        <v>493</v>
      </c>
      <c r="R150" s="77" t="s">
        <v>148</v>
      </c>
      <c r="S150" s="77" t="s">
        <v>149</v>
      </c>
      <c r="T150" s="79">
        <v>42333.640208333331</v>
      </c>
    </row>
    <row r="151" spans="1:20">
      <c r="A151" s="77" t="s">
        <v>170</v>
      </c>
      <c r="B151" s="77" t="s">
        <v>135</v>
      </c>
      <c r="C151" s="77" t="s">
        <v>136</v>
      </c>
      <c r="D151" s="77" t="s">
        <v>491</v>
      </c>
      <c r="E151" s="77" t="s">
        <v>492</v>
      </c>
      <c r="F151" s="77" t="s">
        <v>139</v>
      </c>
      <c r="G151" s="77" t="s">
        <v>140</v>
      </c>
      <c r="H151" s="77" t="s">
        <v>141</v>
      </c>
      <c r="I151" s="77" t="s">
        <v>140</v>
      </c>
      <c r="J151" s="77">
        <v>145</v>
      </c>
      <c r="K151" s="77" t="s">
        <v>38</v>
      </c>
      <c r="L151" s="77" t="s">
        <v>467</v>
      </c>
      <c r="M151" s="77" t="s">
        <v>468</v>
      </c>
      <c r="N151" s="77" t="s">
        <v>469</v>
      </c>
      <c r="O151" s="77" t="s">
        <v>470</v>
      </c>
      <c r="P151" s="77" t="s">
        <v>82</v>
      </c>
      <c r="Q151" s="77" t="s">
        <v>493</v>
      </c>
      <c r="R151" s="77" t="s">
        <v>148</v>
      </c>
      <c r="S151" s="77" t="s">
        <v>149</v>
      </c>
      <c r="T151" s="79">
        <v>42272.631944444445</v>
      </c>
    </row>
    <row r="152" spans="1:20">
      <c r="A152" s="77" t="s">
        <v>185</v>
      </c>
      <c r="B152" s="77" t="s">
        <v>135</v>
      </c>
      <c r="C152" s="77" t="s">
        <v>136</v>
      </c>
      <c r="D152" s="77" t="s">
        <v>491</v>
      </c>
      <c r="E152" s="77" t="s">
        <v>492</v>
      </c>
      <c r="F152" s="77" t="s">
        <v>139</v>
      </c>
      <c r="G152" s="77" t="s">
        <v>140</v>
      </c>
      <c r="H152" s="77" t="s">
        <v>141</v>
      </c>
      <c r="I152" s="77" t="s">
        <v>140</v>
      </c>
      <c r="J152" s="77">
        <v>145</v>
      </c>
      <c r="K152" s="77" t="s">
        <v>38</v>
      </c>
      <c r="L152" s="77" t="s">
        <v>471</v>
      </c>
      <c r="M152" s="77" t="s">
        <v>472</v>
      </c>
      <c r="N152" s="77" t="s">
        <v>473</v>
      </c>
      <c r="O152" s="77" t="s">
        <v>474</v>
      </c>
      <c r="P152" s="77" t="s">
        <v>82</v>
      </c>
      <c r="Q152" s="77" t="s">
        <v>493</v>
      </c>
      <c r="R152" s="77" t="s">
        <v>148</v>
      </c>
      <c r="S152" s="77" t="s">
        <v>149</v>
      </c>
      <c r="T152" s="79">
        <v>42213.601793981485</v>
      </c>
    </row>
    <row r="153" spans="1:20">
      <c r="A153" s="77" t="s">
        <v>165</v>
      </c>
      <c r="B153" s="77" t="s">
        <v>135</v>
      </c>
      <c r="C153" s="77" t="s">
        <v>136</v>
      </c>
      <c r="D153" s="77" t="s">
        <v>491</v>
      </c>
      <c r="E153" s="77" t="s">
        <v>492</v>
      </c>
      <c r="F153" s="77" t="s">
        <v>139</v>
      </c>
      <c r="G153" s="77" t="s">
        <v>140</v>
      </c>
      <c r="H153" s="77" t="s">
        <v>141</v>
      </c>
      <c r="I153" s="77" t="s">
        <v>140</v>
      </c>
      <c r="J153" s="77">
        <v>145</v>
      </c>
      <c r="K153" s="77" t="s">
        <v>38</v>
      </c>
      <c r="L153" s="77" t="s">
        <v>475</v>
      </c>
      <c r="M153" s="77" t="s">
        <v>476</v>
      </c>
      <c r="N153" s="77" t="s">
        <v>477</v>
      </c>
      <c r="O153" s="77" t="s">
        <v>478</v>
      </c>
      <c r="P153" s="77" t="s">
        <v>82</v>
      </c>
      <c r="Q153" s="77" t="s">
        <v>493</v>
      </c>
      <c r="R153" s="77" t="s">
        <v>148</v>
      </c>
      <c r="S153" s="77" t="s">
        <v>149</v>
      </c>
      <c r="T153" s="79">
        <v>42307.65148148148</v>
      </c>
    </row>
    <row r="154" spans="1:20">
      <c r="A154" s="77" t="s">
        <v>150</v>
      </c>
      <c r="B154" s="77" t="s">
        <v>135</v>
      </c>
      <c r="C154" s="77" t="s">
        <v>136</v>
      </c>
      <c r="D154" s="77" t="s">
        <v>494</v>
      </c>
      <c r="E154" s="77" t="s">
        <v>495</v>
      </c>
      <c r="F154" s="77" t="s">
        <v>139</v>
      </c>
      <c r="G154" s="77" t="s">
        <v>140</v>
      </c>
      <c r="H154" s="77" t="s">
        <v>141</v>
      </c>
      <c r="I154" s="77" t="s">
        <v>140</v>
      </c>
      <c r="J154" s="77">
        <v>11</v>
      </c>
      <c r="K154" s="77" t="s">
        <v>38</v>
      </c>
      <c r="L154" s="77" t="s">
        <v>451</v>
      </c>
      <c r="M154" s="77" t="s">
        <v>452</v>
      </c>
      <c r="N154" s="77" t="s">
        <v>453</v>
      </c>
      <c r="O154" s="77" t="s">
        <v>454</v>
      </c>
      <c r="P154" s="77" t="s">
        <v>82</v>
      </c>
      <c r="Q154" s="77" t="s">
        <v>496</v>
      </c>
      <c r="R154" s="77" t="s">
        <v>148</v>
      </c>
      <c r="S154" s="77" t="s">
        <v>149</v>
      </c>
      <c r="T154" s="79">
        <v>42248.65053240741</v>
      </c>
    </row>
    <row r="155" spans="1:20">
      <c r="A155" s="77" t="s">
        <v>134</v>
      </c>
      <c r="B155" s="77" t="s">
        <v>135</v>
      </c>
      <c r="C155" s="77" t="s">
        <v>136</v>
      </c>
      <c r="D155" s="77" t="s">
        <v>494</v>
      </c>
      <c r="E155" s="77" t="s">
        <v>495</v>
      </c>
      <c r="F155" s="77" t="s">
        <v>139</v>
      </c>
      <c r="G155" s="77" t="s">
        <v>140</v>
      </c>
      <c r="H155" s="77" t="s">
        <v>141</v>
      </c>
      <c r="I155" s="77" t="s">
        <v>140</v>
      </c>
      <c r="J155" s="77">
        <v>33</v>
      </c>
      <c r="K155" s="77" t="s">
        <v>38</v>
      </c>
      <c r="L155" s="77" t="s">
        <v>456</v>
      </c>
      <c r="M155" s="77" t="s">
        <v>457</v>
      </c>
      <c r="N155" s="77" t="s">
        <v>458</v>
      </c>
      <c r="O155" s="77" t="s">
        <v>459</v>
      </c>
      <c r="P155" s="77" t="s">
        <v>82</v>
      </c>
      <c r="Q155" s="77" t="s">
        <v>496</v>
      </c>
      <c r="R155" s="77" t="s">
        <v>148</v>
      </c>
      <c r="S155" s="77" t="s">
        <v>149</v>
      </c>
      <c r="T155" s="79">
        <v>42187.63957175926</v>
      </c>
    </row>
    <row r="156" spans="1:20">
      <c r="A156" s="77" t="s">
        <v>155</v>
      </c>
      <c r="B156" s="77" t="s">
        <v>135</v>
      </c>
      <c r="C156" s="77" t="s">
        <v>136</v>
      </c>
      <c r="D156" s="77" t="s">
        <v>494</v>
      </c>
      <c r="E156" s="77" t="s">
        <v>495</v>
      </c>
      <c r="F156" s="77" t="s">
        <v>139</v>
      </c>
      <c r="G156" s="77" t="s">
        <v>140</v>
      </c>
      <c r="H156" s="77" t="s">
        <v>141</v>
      </c>
      <c r="I156" s="77" t="s">
        <v>140</v>
      </c>
      <c r="J156" s="77">
        <v>11</v>
      </c>
      <c r="K156" s="77" t="s">
        <v>38</v>
      </c>
      <c r="L156" s="77" t="s">
        <v>460</v>
      </c>
      <c r="M156" s="77" t="s">
        <v>461</v>
      </c>
      <c r="N156" s="77" t="s">
        <v>462</v>
      </c>
      <c r="O156" s="77" t="s">
        <v>463</v>
      </c>
      <c r="P156" s="77" t="s">
        <v>82</v>
      </c>
      <c r="Q156" s="77" t="s">
        <v>496</v>
      </c>
      <c r="R156" s="77" t="s">
        <v>148</v>
      </c>
      <c r="S156" s="77" t="s">
        <v>149</v>
      </c>
      <c r="T156" s="79">
        <v>42360.65048611111</v>
      </c>
    </row>
    <row r="157" spans="1:20">
      <c r="A157" s="77" t="s">
        <v>189</v>
      </c>
      <c r="B157" s="77" t="s">
        <v>135</v>
      </c>
      <c r="C157" s="77" t="s">
        <v>136</v>
      </c>
      <c r="D157" s="77" t="s">
        <v>494</v>
      </c>
      <c r="E157" s="77" t="s">
        <v>495</v>
      </c>
      <c r="F157" s="77" t="s">
        <v>139</v>
      </c>
      <c r="G157" s="77" t="s">
        <v>140</v>
      </c>
      <c r="H157" s="77" t="s">
        <v>141</v>
      </c>
      <c r="I157" s="77" t="s">
        <v>140</v>
      </c>
      <c r="J157" s="77">
        <v>11</v>
      </c>
      <c r="K157" s="77" t="s">
        <v>38</v>
      </c>
      <c r="L157" s="77" t="s">
        <v>261</v>
      </c>
      <c r="M157" s="77" t="s">
        <v>464</v>
      </c>
      <c r="N157" s="77" t="s">
        <v>465</v>
      </c>
      <c r="O157" s="77" t="s">
        <v>466</v>
      </c>
      <c r="P157" s="77" t="s">
        <v>82</v>
      </c>
      <c r="Q157" s="77" t="s">
        <v>496</v>
      </c>
      <c r="R157" s="77" t="s">
        <v>148</v>
      </c>
      <c r="S157" s="77" t="s">
        <v>149</v>
      </c>
      <c r="T157" s="79">
        <v>42333.640219907407</v>
      </c>
    </row>
    <row r="158" spans="1:20">
      <c r="A158" s="77" t="s">
        <v>170</v>
      </c>
      <c r="B158" s="77" t="s">
        <v>135</v>
      </c>
      <c r="C158" s="77" t="s">
        <v>136</v>
      </c>
      <c r="D158" s="77" t="s">
        <v>494</v>
      </c>
      <c r="E158" s="77" t="s">
        <v>495</v>
      </c>
      <c r="F158" s="77" t="s">
        <v>139</v>
      </c>
      <c r="G158" s="77" t="s">
        <v>140</v>
      </c>
      <c r="H158" s="77" t="s">
        <v>141</v>
      </c>
      <c r="I158" s="77" t="s">
        <v>140</v>
      </c>
      <c r="J158" s="77">
        <v>11</v>
      </c>
      <c r="K158" s="77" t="s">
        <v>38</v>
      </c>
      <c r="L158" s="77" t="s">
        <v>467</v>
      </c>
      <c r="M158" s="77" t="s">
        <v>468</v>
      </c>
      <c r="N158" s="77" t="s">
        <v>469</v>
      </c>
      <c r="O158" s="77" t="s">
        <v>470</v>
      </c>
      <c r="P158" s="77" t="s">
        <v>82</v>
      </c>
      <c r="Q158" s="77" t="s">
        <v>496</v>
      </c>
      <c r="R158" s="77" t="s">
        <v>148</v>
      </c>
      <c r="S158" s="77" t="s">
        <v>149</v>
      </c>
      <c r="T158" s="79">
        <v>42272.631967592592</v>
      </c>
    </row>
    <row r="159" spans="1:20">
      <c r="A159" s="77" t="s">
        <v>185</v>
      </c>
      <c r="B159" s="77" t="s">
        <v>135</v>
      </c>
      <c r="C159" s="77" t="s">
        <v>136</v>
      </c>
      <c r="D159" s="77" t="s">
        <v>494</v>
      </c>
      <c r="E159" s="77" t="s">
        <v>495</v>
      </c>
      <c r="F159" s="77" t="s">
        <v>139</v>
      </c>
      <c r="G159" s="77" t="s">
        <v>140</v>
      </c>
      <c r="H159" s="77" t="s">
        <v>141</v>
      </c>
      <c r="I159" s="77" t="s">
        <v>140</v>
      </c>
      <c r="J159" s="77">
        <v>11</v>
      </c>
      <c r="K159" s="77" t="s">
        <v>38</v>
      </c>
      <c r="L159" s="77" t="s">
        <v>471</v>
      </c>
      <c r="M159" s="77" t="s">
        <v>472</v>
      </c>
      <c r="N159" s="77" t="s">
        <v>473</v>
      </c>
      <c r="O159" s="77" t="s">
        <v>474</v>
      </c>
      <c r="P159" s="77" t="s">
        <v>82</v>
      </c>
      <c r="Q159" s="77" t="s">
        <v>496</v>
      </c>
      <c r="R159" s="77" t="s">
        <v>148</v>
      </c>
      <c r="S159" s="77" t="s">
        <v>149</v>
      </c>
      <c r="T159" s="79">
        <v>42213.601817129631</v>
      </c>
    </row>
    <row r="160" spans="1:20">
      <c r="A160" s="77" t="s">
        <v>165</v>
      </c>
      <c r="B160" s="77" t="s">
        <v>135</v>
      </c>
      <c r="C160" s="77" t="s">
        <v>136</v>
      </c>
      <c r="D160" s="77" t="s">
        <v>494</v>
      </c>
      <c r="E160" s="77" t="s">
        <v>495</v>
      </c>
      <c r="F160" s="77" t="s">
        <v>139</v>
      </c>
      <c r="G160" s="77" t="s">
        <v>140</v>
      </c>
      <c r="H160" s="77" t="s">
        <v>141</v>
      </c>
      <c r="I160" s="77" t="s">
        <v>140</v>
      </c>
      <c r="J160" s="77">
        <v>11</v>
      </c>
      <c r="K160" s="77" t="s">
        <v>38</v>
      </c>
      <c r="L160" s="77" t="s">
        <v>475</v>
      </c>
      <c r="M160" s="77" t="s">
        <v>476</v>
      </c>
      <c r="N160" s="77" t="s">
        <v>477</v>
      </c>
      <c r="O160" s="77" t="s">
        <v>478</v>
      </c>
      <c r="P160" s="77" t="s">
        <v>82</v>
      </c>
      <c r="Q160" s="77" t="s">
        <v>496</v>
      </c>
      <c r="R160" s="77" t="s">
        <v>148</v>
      </c>
      <c r="S160" s="77" t="s">
        <v>149</v>
      </c>
      <c r="T160" s="79">
        <v>42307.651516203703</v>
      </c>
    </row>
    <row r="161" spans="1:20">
      <c r="A161" s="77" t="s">
        <v>150</v>
      </c>
      <c r="B161" s="77" t="s">
        <v>135</v>
      </c>
      <c r="C161" s="77" t="s">
        <v>136</v>
      </c>
      <c r="D161" s="77" t="s">
        <v>497</v>
      </c>
      <c r="E161" s="77" t="s">
        <v>498</v>
      </c>
      <c r="F161" s="77" t="s">
        <v>139</v>
      </c>
      <c r="G161" s="77" t="s">
        <v>140</v>
      </c>
      <c r="H161" s="77" t="s">
        <v>141</v>
      </c>
      <c r="I161" s="77" t="s">
        <v>140</v>
      </c>
      <c r="J161" s="77">
        <v>23</v>
      </c>
      <c r="K161" s="77" t="s">
        <v>38</v>
      </c>
      <c r="L161" s="77" t="s">
        <v>451</v>
      </c>
      <c r="M161" s="77" t="s">
        <v>452</v>
      </c>
      <c r="N161" s="77" t="s">
        <v>453</v>
      </c>
      <c r="O161" s="77" t="s">
        <v>454</v>
      </c>
      <c r="P161" s="77" t="s">
        <v>82</v>
      </c>
      <c r="Q161" s="77" t="s">
        <v>499</v>
      </c>
      <c r="R161" s="77" t="s">
        <v>148</v>
      </c>
      <c r="S161" s="77" t="s">
        <v>149</v>
      </c>
      <c r="T161" s="79">
        <v>42248.650555555556</v>
      </c>
    </row>
    <row r="162" spans="1:20">
      <c r="A162" s="77" t="s">
        <v>134</v>
      </c>
      <c r="B162" s="77" t="s">
        <v>135</v>
      </c>
      <c r="C162" s="77" t="s">
        <v>136</v>
      </c>
      <c r="D162" s="77" t="s">
        <v>497</v>
      </c>
      <c r="E162" s="77" t="s">
        <v>498</v>
      </c>
      <c r="F162" s="77" t="s">
        <v>139</v>
      </c>
      <c r="G162" s="77" t="s">
        <v>140</v>
      </c>
      <c r="H162" s="77" t="s">
        <v>141</v>
      </c>
      <c r="I162" s="77" t="s">
        <v>140</v>
      </c>
      <c r="J162" s="77">
        <v>68</v>
      </c>
      <c r="K162" s="77" t="s">
        <v>38</v>
      </c>
      <c r="L162" s="77" t="s">
        <v>456</v>
      </c>
      <c r="M162" s="77" t="s">
        <v>457</v>
      </c>
      <c r="N162" s="77" t="s">
        <v>458</v>
      </c>
      <c r="O162" s="77" t="s">
        <v>459</v>
      </c>
      <c r="P162" s="77" t="s">
        <v>82</v>
      </c>
      <c r="Q162" s="77" t="s">
        <v>499</v>
      </c>
      <c r="R162" s="77" t="s">
        <v>148</v>
      </c>
      <c r="S162" s="77" t="s">
        <v>149</v>
      </c>
      <c r="T162" s="79">
        <v>42187.63958333333</v>
      </c>
    </row>
    <row r="163" spans="1:20">
      <c r="A163" s="77" t="s">
        <v>155</v>
      </c>
      <c r="B163" s="77" t="s">
        <v>135</v>
      </c>
      <c r="C163" s="77" t="s">
        <v>136</v>
      </c>
      <c r="D163" s="77" t="s">
        <v>497</v>
      </c>
      <c r="E163" s="77" t="s">
        <v>498</v>
      </c>
      <c r="F163" s="77" t="s">
        <v>139</v>
      </c>
      <c r="G163" s="77" t="s">
        <v>140</v>
      </c>
      <c r="H163" s="77" t="s">
        <v>141</v>
      </c>
      <c r="I163" s="77" t="s">
        <v>140</v>
      </c>
      <c r="J163" s="77">
        <v>23</v>
      </c>
      <c r="K163" s="77" t="s">
        <v>38</v>
      </c>
      <c r="L163" s="77" t="s">
        <v>460</v>
      </c>
      <c r="M163" s="77" t="s">
        <v>461</v>
      </c>
      <c r="N163" s="77" t="s">
        <v>462</v>
      </c>
      <c r="O163" s="77" t="s">
        <v>463</v>
      </c>
      <c r="P163" s="77" t="s">
        <v>82</v>
      </c>
      <c r="Q163" s="77" t="s">
        <v>499</v>
      </c>
      <c r="R163" s="77" t="s">
        <v>148</v>
      </c>
      <c r="S163" s="77" t="s">
        <v>149</v>
      </c>
      <c r="T163" s="79">
        <v>42360.650497685187</v>
      </c>
    </row>
    <row r="164" spans="1:20">
      <c r="A164" s="77" t="s">
        <v>189</v>
      </c>
      <c r="B164" s="77" t="s">
        <v>135</v>
      </c>
      <c r="C164" s="77" t="s">
        <v>136</v>
      </c>
      <c r="D164" s="77" t="s">
        <v>497</v>
      </c>
      <c r="E164" s="77" t="s">
        <v>498</v>
      </c>
      <c r="F164" s="77" t="s">
        <v>139</v>
      </c>
      <c r="G164" s="77" t="s">
        <v>140</v>
      </c>
      <c r="H164" s="77" t="s">
        <v>141</v>
      </c>
      <c r="I164" s="77" t="s">
        <v>140</v>
      </c>
      <c r="J164" s="77">
        <v>23</v>
      </c>
      <c r="K164" s="77" t="s">
        <v>38</v>
      </c>
      <c r="L164" s="77" t="s">
        <v>261</v>
      </c>
      <c r="M164" s="77" t="s">
        <v>464</v>
      </c>
      <c r="N164" s="77" t="s">
        <v>465</v>
      </c>
      <c r="O164" s="77" t="s">
        <v>466</v>
      </c>
      <c r="P164" s="77" t="s">
        <v>82</v>
      </c>
      <c r="Q164" s="77" t="s">
        <v>499</v>
      </c>
      <c r="R164" s="77" t="s">
        <v>148</v>
      </c>
      <c r="S164" s="77" t="s">
        <v>149</v>
      </c>
      <c r="T164" s="79">
        <v>42333.640231481484</v>
      </c>
    </row>
    <row r="165" spans="1:20">
      <c r="A165" s="77" t="s">
        <v>170</v>
      </c>
      <c r="B165" s="77" t="s">
        <v>135</v>
      </c>
      <c r="C165" s="77" t="s">
        <v>136</v>
      </c>
      <c r="D165" s="77" t="s">
        <v>497</v>
      </c>
      <c r="E165" s="77" t="s">
        <v>498</v>
      </c>
      <c r="F165" s="77" t="s">
        <v>139</v>
      </c>
      <c r="G165" s="77" t="s">
        <v>140</v>
      </c>
      <c r="H165" s="77" t="s">
        <v>141</v>
      </c>
      <c r="I165" s="77" t="s">
        <v>140</v>
      </c>
      <c r="J165" s="77">
        <v>23</v>
      </c>
      <c r="K165" s="77" t="s">
        <v>38</v>
      </c>
      <c r="L165" s="77" t="s">
        <v>467</v>
      </c>
      <c r="M165" s="77" t="s">
        <v>468</v>
      </c>
      <c r="N165" s="77" t="s">
        <v>469</v>
      </c>
      <c r="O165" s="77" t="s">
        <v>470</v>
      </c>
      <c r="P165" s="77" t="s">
        <v>82</v>
      </c>
      <c r="Q165" s="77" t="s">
        <v>499</v>
      </c>
      <c r="R165" s="77" t="s">
        <v>148</v>
      </c>
      <c r="S165" s="77" t="s">
        <v>149</v>
      </c>
      <c r="T165" s="79">
        <v>42272.631979166668</v>
      </c>
    </row>
    <row r="166" spans="1:20">
      <c r="A166" s="77" t="s">
        <v>185</v>
      </c>
      <c r="B166" s="77" t="s">
        <v>135</v>
      </c>
      <c r="C166" s="77" t="s">
        <v>136</v>
      </c>
      <c r="D166" s="77" t="s">
        <v>497</v>
      </c>
      <c r="E166" s="77" t="s">
        <v>498</v>
      </c>
      <c r="F166" s="77" t="s">
        <v>139</v>
      </c>
      <c r="G166" s="77" t="s">
        <v>140</v>
      </c>
      <c r="H166" s="77" t="s">
        <v>141</v>
      </c>
      <c r="I166" s="77" t="s">
        <v>140</v>
      </c>
      <c r="J166" s="77">
        <v>23</v>
      </c>
      <c r="K166" s="77" t="s">
        <v>38</v>
      </c>
      <c r="L166" s="77" t="s">
        <v>471</v>
      </c>
      <c r="M166" s="77" t="s">
        <v>472</v>
      </c>
      <c r="N166" s="77" t="s">
        <v>473</v>
      </c>
      <c r="O166" s="77" t="s">
        <v>474</v>
      </c>
      <c r="P166" s="77" t="s">
        <v>82</v>
      </c>
      <c r="Q166" s="77" t="s">
        <v>499</v>
      </c>
      <c r="R166" s="77" t="s">
        <v>148</v>
      </c>
      <c r="S166" s="77" t="s">
        <v>149</v>
      </c>
      <c r="T166" s="79">
        <v>42213.6018287037</v>
      </c>
    </row>
    <row r="167" spans="1:20">
      <c r="A167" s="77" t="s">
        <v>165</v>
      </c>
      <c r="B167" s="77" t="s">
        <v>135</v>
      </c>
      <c r="C167" s="77" t="s">
        <v>136</v>
      </c>
      <c r="D167" s="77" t="s">
        <v>497</v>
      </c>
      <c r="E167" s="77" t="s">
        <v>498</v>
      </c>
      <c r="F167" s="77" t="s">
        <v>139</v>
      </c>
      <c r="G167" s="77" t="s">
        <v>140</v>
      </c>
      <c r="H167" s="77" t="s">
        <v>141</v>
      </c>
      <c r="I167" s="77" t="s">
        <v>140</v>
      </c>
      <c r="J167" s="77">
        <v>23</v>
      </c>
      <c r="K167" s="77" t="s">
        <v>38</v>
      </c>
      <c r="L167" s="77" t="s">
        <v>475</v>
      </c>
      <c r="M167" s="77" t="s">
        <v>476</v>
      </c>
      <c r="N167" s="77" t="s">
        <v>477</v>
      </c>
      <c r="O167" s="77" t="s">
        <v>478</v>
      </c>
      <c r="P167" s="77" t="s">
        <v>82</v>
      </c>
      <c r="Q167" s="77" t="s">
        <v>499</v>
      </c>
      <c r="R167" s="77" t="s">
        <v>148</v>
      </c>
      <c r="S167" s="77" t="s">
        <v>149</v>
      </c>
      <c r="T167" s="79">
        <v>42307.651539351849</v>
      </c>
    </row>
    <row r="168" spans="1:20">
      <c r="A168" s="77" t="s">
        <v>150</v>
      </c>
      <c r="B168" s="77" t="s">
        <v>135</v>
      </c>
      <c r="C168" s="77" t="s">
        <v>136</v>
      </c>
      <c r="D168" s="77" t="s">
        <v>500</v>
      </c>
      <c r="E168" s="77" t="s">
        <v>501</v>
      </c>
      <c r="F168" s="77" t="s">
        <v>139</v>
      </c>
      <c r="G168" s="77" t="s">
        <v>140</v>
      </c>
      <c r="H168" s="77" t="s">
        <v>141</v>
      </c>
      <c r="I168" s="77" t="s">
        <v>140</v>
      </c>
      <c r="J168" s="77">
        <v>188</v>
      </c>
      <c r="K168" s="77" t="s">
        <v>38</v>
      </c>
      <c r="L168" s="77" t="s">
        <v>451</v>
      </c>
      <c r="M168" s="77" t="s">
        <v>452</v>
      </c>
      <c r="N168" s="77" t="s">
        <v>453</v>
      </c>
      <c r="O168" s="77" t="s">
        <v>454</v>
      </c>
      <c r="P168" s="77" t="s">
        <v>82</v>
      </c>
      <c r="Q168" s="77" t="s">
        <v>502</v>
      </c>
      <c r="R168" s="77" t="s">
        <v>148</v>
      </c>
      <c r="S168" s="77" t="s">
        <v>149</v>
      </c>
      <c r="T168" s="79">
        <v>42248.650567129633</v>
      </c>
    </row>
    <row r="169" spans="1:20">
      <c r="A169" s="77" t="s">
        <v>134</v>
      </c>
      <c r="B169" s="77" t="s">
        <v>135</v>
      </c>
      <c r="C169" s="77" t="s">
        <v>136</v>
      </c>
      <c r="D169" s="77" t="s">
        <v>500</v>
      </c>
      <c r="E169" s="77" t="s">
        <v>501</v>
      </c>
      <c r="F169" s="77" t="s">
        <v>139</v>
      </c>
      <c r="G169" s="77" t="s">
        <v>140</v>
      </c>
      <c r="H169" s="77" t="s">
        <v>141</v>
      </c>
      <c r="I169" s="77" t="s">
        <v>140</v>
      </c>
      <c r="J169" s="77">
        <v>564</v>
      </c>
      <c r="K169" s="77" t="s">
        <v>38</v>
      </c>
      <c r="L169" s="77" t="s">
        <v>456</v>
      </c>
      <c r="M169" s="77" t="s">
        <v>457</v>
      </c>
      <c r="N169" s="77" t="s">
        <v>458</v>
      </c>
      <c r="O169" s="77" t="s">
        <v>459</v>
      </c>
      <c r="P169" s="77" t="s">
        <v>82</v>
      </c>
      <c r="Q169" s="77" t="s">
        <v>502</v>
      </c>
      <c r="R169" s="77" t="s">
        <v>148</v>
      </c>
      <c r="S169" s="77" t="s">
        <v>149</v>
      </c>
      <c r="T169" s="79">
        <v>42187.639594907407</v>
      </c>
    </row>
    <row r="170" spans="1:20">
      <c r="A170" s="77" t="s">
        <v>155</v>
      </c>
      <c r="B170" s="77" t="s">
        <v>135</v>
      </c>
      <c r="C170" s="77" t="s">
        <v>136</v>
      </c>
      <c r="D170" s="77" t="s">
        <v>500</v>
      </c>
      <c r="E170" s="77" t="s">
        <v>501</v>
      </c>
      <c r="F170" s="77" t="s">
        <v>139</v>
      </c>
      <c r="G170" s="77" t="s">
        <v>140</v>
      </c>
      <c r="H170" s="77" t="s">
        <v>141</v>
      </c>
      <c r="I170" s="77" t="s">
        <v>140</v>
      </c>
      <c r="J170" s="77">
        <v>188</v>
      </c>
      <c r="K170" s="77" t="s">
        <v>38</v>
      </c>
      <c r="L170" s="77" t="s">
        <v>460</v>
      </c>
      <c r="M170" s="77" t="s">
        <v>461</v>
      </c>
      <c r="N170" s="77" t="s">
        <v>462</v>
      </c>
      <c r="O170" s="77" t="s">
        <v>463</v>
      </c>
      <c r="P170" s="77" t="s">
        <v>82</v>
      </c>
      <c r="Q170" s="77" t="s">
        <v>502</v>
      </c>
      <c r="R170" s="77" t="s">
        <v>148</v>
      </c>
      <c r="S170" s="77" t="s">
        <v>149</v>
      </c>
      <c r="T170" s="79">
        <v>42360.650509259256</v>
      </c>
    </row>
    <row r="171" spans="1:20">
      <c r="A171" s="77" t="s">
        <v>189</v>
      </c>
      <c r="B171" s="77" t="s">
        <v>135</v>
      </c>
      <c r="C171" s="77" t="s">
        <v>136</v>
      </c>
      <c r="D171" s="77" t="s">
        <v>500</v>
      </c>
      <c r="E171" s="77" t="s">
        <v>501</v>
      </c>
      <c r="F171" s="77" t="s">
        <v>139</v>
      </c>
      <c r="G171" s="77" t="s">
        <v>140</v>
      </c>
      <c r="H171" s="77" t="s">
        <v>141</v>
      </c>
      <c r="I171" s="77" t="s">
        <v>140</v>
      </c>
      <c r="J171" s="77">
        <v>188</v>
      </c>
      <c r="K171" s="77" t="s">
        <v>38</v>
      </c>
      <c r="L171" s="77" t="s">
        <v>261</v>
      </c>
      <c r="M171" s="77" t="s">
        <v>464</v>
      </c>
      <c r="N171" s="77" t="s">
        <v>465</v>
      </c>
      <c r="O171" s="77" t="s">
        <v>466</v>
      </c>
      <c r="P171" s="77" t="s">
        <v>82</v>
      </c>
      <c r="Q171" s="77" t="s">
        <v>502</v>
      </c>
      <c r="R171" s="77" t="s">
        <v>148</v>
      </c>
      <c r="S171" s="77" t="s">
        <v>149</v>
      </c>
      <c r="T171" s="79">
        <v>42333.640300925923</v>
      </c>
    </row>
    <row r="172" spans="1:20">
      <c r="A172" s="77" t="s">
        <v>170</v>
      </c>
      <c r="B172" s="77" t="s">
        <v>135</v>
      </c>
      <c r="C172" s="77" t="s">
        <v>136</v>
      </c>
      <c r="D172" s="77" t="s">
        <v>500</v>
      </c>
      <c r="E172" s="77" t="s">
        <v>501</v>
      </c>
      <c r="F172" s="77" t="s">
        <v>139</v>
      </c>
      <c r="G172" s="77" t="s">
        <v>140</v>
      </c>
      <c r="H172" s="77" t="s">
        <v>141</v>
      </c>
      <c r="I172" s="77" t="s">
        <v>140</v>
      </c>
      <c r="J172" s="77">
        <v>188</v>
      </c>
      <c r="K172" s="77" t="s">
        <v>38</v>
      </c>
      <c r="L172" s="77" t="s">
        <v>467</v>
      </c>
      <c r="M172" s="77" t="s">
        <v>468</v>
      </c>
      <c r="N172" s="77" t="s">
        <v>469</v>
      </c>
      <c r="O172" s="77" t="s">
        <v>470</v>
      </c>
      <c r="P172" s="77" t="s">
        <v>82</v>
      </c>
      <c r="Q172" s="77" t="s">
        <v>502</v>
      </c>
      <c r="R172" s="77" t="s">
        <v>148</v>
      </c>
      <c r="S172" s="77" t="s">
        <v>149</v>
      </c>
      <c r="T172" s="79">
        <v>42272.631990740738</v>
      </c>
    </row>
    <row r="173" spans="1:20">
      <c r="A173" s="77" t="s">
        <v>185</v>
      </c>
      <c r="B173" s="77" t="s">
        <v>135</v>
      </c>
      <c r="C173" s="77" t="s">
        <v>136</v>
      </c>
      <c r="D173" s="77" t="s">
        <v>500</v>
      </c>
      <c r="E173" s="77" t="s">
        <v>501</v>
      </c>
      <c r="F173" s="77" t="s">
        <v>139</v>
      </c>
      <c r="G173" s="77" t="s">
        <v>140</v>
      </c>
      <c r="H173" s="77" t="s">
        <v>141</v>
      </c>
      <c r="I173" s="77" t="s">
        <v>140</v>
      </c>
      <c r="J173" s="77">
        <v>188</v>
      </c>
      <c r="K173" s="77" t="s">
        <v>38</v>
      </c>
      <c r="L173" s="77" t="s">
        <v>471</v>
      </c>
      <c r="M173" s="77" t="s">
        <v>472</v>
      </c>
      <c r="N173" s="77" t="s">
        <v>473</v>
      </c>
      <c r="O173" s="77" t="s">
        <v>474</v>
      </c>
      <c r="P173" s="77" t="s">
        <v>82</v>
      </c>
      <c r="Q173" s="77" t="s">
        <v>502</v>
      </c>
      <c r="R173" s="77" t="s">
        <v>148</v>
      </c>
      <c r="S173" s="77" t="s">
        <v>149</v>
      </c>
      <c r="T173" s="79">
        <v>42213.601851851854</v>
      </c>
    </row>
    <row r="174" spans="1:20">
      <c r="A174" s="77" t="s">
        <v>165</v>
      </c>
      <c r="B174" s="77" t="s">
        <v>135</v>
      </c>
      <c r="C174" s="77" t="s">
        <v>136</v>
      </c>
      <c r="D174" s="77" t="s">
        <v>500</v>
      </c>
      <c r="E174" s="77" t="s">
        <v>501</v>
      </c>
      <c r="F174" s="77" t="s">
        <v>139</v>
      </c>
      <c r="G174" s="77" t="s">
        <v>140</v>
      </c>
      <c r="H174" s="77" t="s">
        <v>141</v>
      </c>
      <c r="I174" s="77" t="s">
        <v>140</v>
      </c>
      <c r="J174" s="77">
        <v>188</v>
      </c>
      <c r="K174" s="77" t="s">
        <v>38</v>
      </c>
      <c r="L174" s="77" t="s">
        <v>475</v>
      </c>
      <c r="M174" s="77" t="s">
        <v>476</v>
      </c>
      <c r="N174" s="77" t="s">
        <v>477</v>
      </c>
      <c r="O174" s="77" t="s">
        <v>478</v>
      </c>
      <c r="P174" s="77" t="s">
        <v>82</v>
      </c>
      <c r="Q174" s="77" t="s">
        <v>502</v>
      </c>
      <c r="R174" s="77" t="s">
        <v>148</v>
      </c>
      <c r="S174" s="77" t="s">
        <v>149</v>
      </c>
      <c r="T174" s="79">
        <v>42307.651574074072</v>
      </c>
    </row>
    <row r="175" spans="1:20">
      <c r="A175" s="77" t="s">
        <v>150</v>
      </c>
      <c r="B175" s="77" t="s">
        <v>135</v>
      </c>
      <c r="C175" s="77" t="s">
        <v>136</v>
      </c>
      <c r="D175" s="77" t="s">
        <v>503</v>
      </c>
      <c r="E175" s="77" t="s">
        <v>504</v>
      </c>
      <c r="F175" s="77" t="s">
        <v>139</v>
      </c>
      <c r="G175" s="77" t="s">
        <v>140</v>
      </c>
      <c r="H175" s="77" t="s">
        <v>141</v>
      </c>
      <c r="I175" s="77" t="s">
        <v>140</v>
      </c>
      <c r="J175" s="77">
        <v>27</v>
      </c>
      <c r="K175" s="77" t="s">
        <v>38</v>
      </c>
      <c r="L175" s="77" t="s">
        <v>451</v>
      </c>
      <c r="M175" s="77" t="s">
        <v>452</v>
      </c>
      <c r="N175" s="77" t="s">
        <v>453</v>
      </c>
      <c r="O175" s="77" t="s">
        <v>454</v>
      </c>
      <c r="P175" s="77" t="s">
        <v>82</v>
      </c>
      <c r="Q175" s="77" t="s">
        <v>505</v>
      </c>
      <c r="R175" s="77" t="s">
        <v>148</v>
      </c>
      <c r="S175" s="77" t="s">
        <v>149</v>
      </c>
      <c r="T175" s="79">
        <v>42248.650578703702</v>
      </c>
    </row>
    <row r="176" spans="1:20">
      <c r="A176" s="77" t="s">
        <v>134</v>
      </c>
      <c r="B176" s="77" t="s">
        <v>135</v>
      </c>
      <c r="C176" s="77" t="s">
        <v>136</v>
      </c>
      <c r="D176" s="77" t="s">
        <v>503</v>
      </c>
      <c r="E176" s="77" t="s">
        <v>504</v>
      </c>
      <c r="F176" s="77" t="s">
        <v>139</v>
      </c>
      <c r="G176" s="77" t="s">
        <v>140</v>
      </c>
      <c r="H176" s="77" t="s">
        <v>141</v>
      </c>
      <c r="I176" s="77" t="s">
        <v>140</v>
      </c>
      <c r="J176" s="77">
        <v>81</v>
      </c>
      <c r="K176" s="77" t="s">
        <v>38</v>
      </c>
      <c r="L176" s="77" t="s">
        <v>456</v>
      </c>
      <c r="M176" s="77" t="s">
        <v>457</v>
      </c>
      <c r="N176" s="77" t="s">
        <v>458</v>
      </c>
      <c r="O176" s="77" t="s">
        <v>459</v>
      </c>
      <c r="P176" s="77" t="s">
        <v>82</v>
      </c>
      <c r="Q176" s="77" t="s">
        <v>505</v>
      </c>
      <c r="R176" s="77" t="s">
        <v>148</v>
      </c>
      <c r="S176" s="77" t="s">
        <v>149</v>
      </c>
      <c r="T176" s="79">
        <v>42187.639594907407</v>
      </c>
    </row>
    <row r="177" spans="1:23">
      <c r="A177" s="77" t="s">
        <v>155</v>
      </c>
      <c r="B177" s="77" t="s">
        <v>135</v>
      </c>
      <c r="C177" s="77" t="s">
        <v>136</v>
      </c>
      <c r="D177" s="77" t="s">
        <v>503</v>
      </c>
      <c r="E177" s="77" t="s">
        <v>504</v>
      </c>
      <c r="F177" s="77" t="s">
        <v>139</v>
      </c>
      <c r="G177" s="77" t="s">
        <v>140</v>
      </c>
      <c r="H177" s="77" t="s">
        <v>141</v>
      </c>
      <c r="I177" s="77" t="s">
        <v>140</v>
      </c>
      <c r="J177" s="77">
        <v>27</v>
      </c>
      <c r="K177" s="77" t="s">
        <v>38</v>
      </c>
      <c r="L177" s="77" t="s">
        <v>460</v>
      </c>
      <c r="M177" s="77" t="s">
        <v>461</v>
      </c>
      <c r="N177" s="77" t="s">
        <v>462</v>
      </c>
      <c r="O177" s="77" t="s">
        <v>463</v>
      </c>
      <c r="P177" s="77" t="s">
        <v>82</v>
      </c>
      <c r="Q177" s="77" t="s">
        <v>505</v>
      </c>
      <c r="R177" s="77" t="s">
        <v>148</v>
      </c>
      <c r="S177" s="77" t="s">
        <v>149</v>
      </c>
      <c r="T177" s="79">
        <v>42360.650520833333</v>
      </c>
    </row>
    <row r="178" spans="1:23">
      <c r="A178" s="77" t="s">
        <v>189</v>
      </c>
      <c r="B178" s="77" t="s">
        <v>135</v>
      </c>
      <c r="C178" s="77" t="s">
        <v>136</v>
      </c>
      <c r="D178" s="77" t="s">
        <v>503</v>
      </c>
      <c r="E178" s="77" t="s">
        <v>504</v>
      </c>
      <c r="F178" s="77" t="s">
        <v>139</v>
      </c>
      <c r="G178" s="77" t="s">
        <v>140</v>
      </c>
      <c r="H178" s="77" t="s">
        <v>141</v>
      </c>
      <c r="I178" s="77" t="s">
        <v>140</v>
      </c>
      <c r="J178" s="77">
        <v>27</v>
      </c>
      <c r="K178" s="77" t="s">
        <v>38</v>
      </c>
      <c r="L178" s="77" t="s">
        <v>261</v>
      </c>
      <c r="M178" s="77" t="s">
        <v>464</v>
      </c>
      <c r="N178" s="77" t="s">
        <v>465</v>
      </c>
      <c r="O178" s="77" t="s">
        <v>466</v>
      </c>
      <c r="P178" s="77" t="s">
        <v>82</v>
      </c>
      <c r="Q178" s="77" t="s">
        <v>505</v>
      </c>
      <c r="R178" s="77" t="s">
        <v>148</v>
      </c>
      <c r="S178" s="77" t="s">
        <v>149</v>
      </c>
      <c r="T178" s="79">
        <v>42333.640439814815</v>
      </c>
    </row>
    <row r="179" spans="1:23">
      <c r="A179" s="77" t="s">
        <v>170</v>
      </c>
      <c r="B179" s="77" t="s">
        <v>135</v>
      </c>
      <c r="C179" s="77" t="s">
        <v>136</v>
      </c>
      <c r="D179" s="77" t="s">
        <v>503</v>
      </c>
      <c r="E179" s="77" t="s">
        <v>504</v>
      </c>
      <c r="F179" s="77" t="s">
        <v>139</v>
      </c>
      <c r="G179" s="77" t="s">
        <v>140</v>
      </c>
      <c r="H179" s="77" t="s">
        <v>141</v>
      </c>
      <c r="I179" s="77" t="s">
        <v>140</v>
      </c>
      <c r="J179" s="77">
        <v>27</v>
      </c>
      <c r="K179" s="77" t="s">
        <v>38</v>
      </c>
      <c r="L179" s="77" t="s">
        <v>467</v>
      </c>
      <c r="M179" s="77" t="s">
        <v>468</v>
      </c>
      <c r="N179" s="77" t="s">
        <v>469</v>
      </c>
      <c r="O179" s="77" t="s">
        <v>470</v>
      </c>
      <c r="P179" s="77" t="s">
        <v>82</v>
      </c>
      <c r="Q179" s="77" t="s">
        <v>505</v>
      </c>
      <c r="R179" s="77" t="s">
        <v>148</v>
      </c>
      <c r="S179" s="77" t="s">
        <v>149</v>
      </c>
      <c r="T179" s="79">
        <v>42272.632013888891</v>
      </c>
    </row>
    <row r="180" spans="1:23">
      <c r="A180" s="77" t="s">
        <v>185</v>
      </c>
      <c r="B180" s="77" t="s">
        <v>135</v>
      </c>
      <c r="C180" s="77" t="s">
        <v>136</v>
      </c>
      <c r="D180" s="77" t="s">
        <v>503</v>
      </c>
      <c r="E180" s="77" t="s">
        <v>504</v>
      </c>
      <c r="F180" s="77" t="s">
        <v>139</v>
      </c>
      <c r="G180" s="77" t="s">
        <v>140</v>
      </c>
      <c r="H180" s="77" t="s">
        <v>141</v>
      </c>
      <c r="I180" s="77" t="s">
        <v>140</v>
      </c>
      <c r="J180" s="77">
        <v>27</v>
      </c>
      <c r="K180" s="77" t="s">
        <v>38</v>
      </c>
      <c r="L180" s="77" t="s">
        <v>471</v>
      </c>
      <c r="M180" s="77" t="s">
        <v>472</v>
      </c>
      <c r="N180" s="77" t="s">
        <v>473</v>
      </c>
      <c r="O180" s="77" t="s">
        <v>474</v>
      </c>
      <c r="P180" s="77" t="s">
        <v>82</v>
      </c>
      <c r="Q180" s="77" t="s">
        <v>505</v>
      </c>
      <c r="R180" s="77" t="s">
        <v>148</v>
      </c>
      <c r="S180" s="77" t="s">
        <v>149</v>
      </c>
      <c r="T180" s="79">
        <v>42213.601851851854</v>
      </c>
    </row>
    <row r="181" spans="1:23">
      <c r="A181" s="77" t="s">
        <v>165</v>
      </c>
      <c r="B181" s="77" t="s">
        <v>135</v>
      </c>
      <c r="C181" s="77" t="s">
        <v>136</v>
      </c>
      <c r="D181" s="77" t="s">
        <v>503</v>
      </c>
      <c r="E181" s="77" t="s">
        <v>504</v>
      </c>
      <c r="F181" s="77" t="s">
        <v>139</v>
      </c>
      <c r="G181" s="77" t="s">
        <v>140</v>
      </c>
      <c r="H181" s="77" t="s">
        <v>141</v>
      </c>
      <c r="I181" s="77" t="s">
        <v>140</v>
      </c>
      <c r="J181" s="77">
        <v>27</v>
      </c>
      <c r="K181" s="77" t="s">
        <v>38</v>
      </c>
      <c r="L181" s="77" t="s">
        <v>475</v>
      </c>
      <c r="M181" s="77" t="s">
        <v>476</v>
      </c>
      <c r="N181" s="77" t="s">
        <v>477</v>
      </c>
      <c r="O181" s="77" t="s">
        <v>478</v>
      </c>
      <c r="P181" s="77" t="s">
        <v>82</v>
      </c>
      <c r="Q181" s="77" t="s">
        <v>505</v>
      </c>
      <c r="R181" s="77" t="s">
        <v>148</v>
      </c>
      <c r="S181" s="77" t="s">
        <v>149</v>
      </c>
      <c r="T181" s="79">
        <v>42307.651643518519</v>
      </c>
    </row>
    <row r="182" spans="1:23">
      <c r="A182" s="77" t="s">
        <v>150</v>
      </c>
      <c r="B182" s="77" t="s">
        <v>135</v>
      </c>
      <c r="C182" s="77" t="s">
        <v>136</v>
      </c>
      <c r="D182" s="77" t="s">
        <v>506</v>
      </c>
      <c r="E182" s="77" t="s">
        <v>507</v>
      </c>
      <c r="F182" s="77" t="s">
        <v>139</v>
      </c>
      <c r="G182" s="77" t="s">
        <v>140</v>
      </c>
      <c r="H182" s="77" t="s">
        <v>141</v>
      </c>
      <c r="I182" s="77" t="s">
        <v>140</v>
      </c>
      <c r="J182" s="77">
        <v>4</v>
      </c>
      <c r="K182" s="77" t="s">
        <v>38</v>
      </c>
      <c r="L182" s="77" t="s">
        <v>451</v>
      </c>
      <c r="M182" s="77" t="s">
        <v>452</v>
      </c>
      <c r="N182" s="77" t="s">
        <v>453</v>
      </c>
      <c r="O182" s="77" t="s">
        <v>454</v>
      </c>
      <c r="P182" s="77" t="s">
        <v>82</v>
      </c>
      <c r="Q182" s="77" t="s">
        <v>508</v>
      </c>
      <c r="R182" s="77" t="s">
        <v>148</v>
      </c>
      <c r="S182" s="77" t="s">
        <v>149</v>
      </c>
      <c r="T182" s="79">
        <v>42248.650590277779</v>
      </c>
    </row>
    <row r="183" spans="1:23">
      <c r="A183" s="77" t="s">
        <v>134</v>
      </c>
      <c r="B183" s="77" t="s">
        <v>135</v>
      </c>
      <c r="C183" s="77" t="s">
        <v>136</v>
      </c>
      <c r="D183" s="77" t="s">
        <v>506</v>
      </c>
      <c r="E183" s="77" t="s">
        <v>507</v>
      </c>
      <c r="F183" s="77" t="s">
        <v>139</v>
      </c>
      <c r="G183" s="77" t="s">
        <v>140</v>
      </c>
      <c r="H183" s="77" t="s">
        <v>141</v>
      </c>
      <c r="I183" s="77" t="s">
        <v>140</v>
      </c>
      <c r="J183" s="77">
        <v>12</v>
      </c>
      <c r="K183" s="77" t="s">
        <v>38</v>
      </c>
      <c r="L183" s="77" t="s">
        <v>456</v>
      </c>
      <c r="M183" s="77" t="s">
        <v>457</v>
      </c>
      <c r="N183" s="77" t="s">
        <v>458</v>
      </c>
      <c r="O183" s="77" t="s">
        <v>459</v>
      </c>
      <c r="P183" s="77" t="s">
        <v>82</v>
      </c>
      <c r="Q183" s="77" t="s">
        <v>508</v>
      </c>
      <c r="R183" s="77" t="s">
        <v>148</v>
      </c>
      <c r="S183" s="77" t="s">
        <v>149</v>
      </c>
      <c r="T183" s="79">
        <v>42187.639594907407</v>
      </c>
    </row>
    <row r="184" spans="1:23">
      <c r="A184" s="77" t="s">
        <v>155</v>
      </c>
      <c r="B184" s="77" t="s">
        <v>135</v>
      </c>
      <c r="C184" s="77" t="s">
        <v>136</v>
      </c>
      <c r="D184" s="77" t="s">
        <v>506</v>
      </c>
      <c r="E184" s="77" t="s">
        <v>507</v>
      </c>
      <c r="F184" s="77" t="s">
        <v>139</v>
      </c>
      <c r="G184" s="77" t="s">
        <v>140</v>
      </c>
      <c r="H184" s="77" t="s">
        <v>141</v>
      </c>
      <c r="I184" s="77" t="s">
        <v>140</v>
      </c>
      <c r="J184" s="77">
        <v>4</v>
      </c>
      <c r="K184" s="77" t="s">
        <v>38</v>
      </c>
      <c r="L184" s="77" t="s">
        <v>460</v>
      </c>
      <c r="M184" s="77" t="s">
        <v>461</v>
      </c>
      <c r="N184" s="77" t="s">
        <v>462</v>
      </c>
      <c r="O184" s="77" t="s">
        <v>463</v>
      </c>
      <c r="P184" s="77" t="s">
        <v>82</v>
      </c>
      <c r="Q184" s="77" t="s">
        <v>508</v>
      </c>
      <c r="R184" s="77" t="s">
        <v>148</v>
      </c>
      <c r="S184" s="77" t="s">
        <v>149</v>
      </c>
      <c r="T184" s="79">
        <v>42360.650520833333</v>
      </c>
    </row>
    <row r="185" spans="1:23">
      <c r="A185" s="77" t="s">
        <v>189</v>
      </c>
      <c r="B185" s="77" t="s">
        <v>135</v>
      </c>
      <c r="C185" s="77" t="s">
        <v>136</v>
      </c>
      <c r="D185" s="77" t="s">
        <v>506</v>
      </c>
      <c r="E185" s="77" t="s">
        <v>507</v>
      </c>
      <c r="F185" s="77" t="s">
        <v>139</v>
      </c>
      <c r="G185" s="77" t="s">
        <v>140</v>
      </c>
      <c r="H185" s="77" t="s">
        <v>141</v>
      </c>
      <c r="I185" s="77" t="s">
        <v>140</v>
      </c>
      <c r="J185" s="77">
        <v>4</v>
      </c>
      <c r="K185" s="77" t="s">
        <v>38</v>
      </c>
      <c r="L185" s="77" t="s">
        <v>261</v>
      </c>
      <c r="M185" s="77" t="s">
        <v>464</v>
      </c>
      <c r="N185" s="77" t="s">
        <v>465</v>
      </c>
      <c r="O185" s="77" t="s">
        <v>466</v>
      </c>
      <c r="P185" s="77" t="s">
        <v>82</v>
      </c>
      <c r="Q185" s="77" t="s">
        <v>508</v>
      </c>
      <c r="R185" s="77" t="s">
        <v>148</v>
      </c>
      <c r="S185" s="77" t="s">
        <v>149</v>
      </c>
      <c r="T185" s="79">
        <v>42333.640451388892</v>
      </c>
    </row>
    <row r="186" spans="1:23">
      <c r="A186" s="77" t="s">
        <v>170</v>
      </c>
      <c r="B186" s="77" t="s">
        <v>135</v>
      </c>
      <c r="C186" s="77" t="s">
        <v>136</v>
      </c>
      <c r="D186" s="77" t="s">
        <v>506</v>
      </c>
      <c r="E186" s="77" t="s">
        <v>507</v>
      </c>
      <c r="F186" s="77" t="s">
        <v>139</v>
      </c>
      <c r="G186" s="77" t="s">
        <v>140</v>
      </c>
      <c r="H186" s="77" t="s">
        <v>141</v>
      </c>
      <c r="I186" s="77" t="s">
        <v>140</v>
      </c>
      <c r="J186" s="77">
        <v>4</v>
      </c>
      <c r="K186" s="77" t="s">
        <v>38</v>
      </c>
      <c r="L186" s="77" t="s">
        <v>467</v>
      </c>
      <c r="M186" s="77" t="s">
        <v>468</v>
      </c>
      <c r="N186" s="77" t="s">
        <v>469</v>
      </c>
      <c r="O186" s="77" t="s">
        <v>470</v>
      </c>
      <c r="P186" s="77" t="s">
        <v>82</v>
      </c>
      <c r="Q186" s="77" t="s">
        <v>508</v>
      </c>
      <c r="R186" s="77" t="s">
        <v>148</v>
      </c>
      <c r="S186" s="77" t="s">
        <v>149</v>
      </c>
      <c r="T186" s="79">
        <v>42272.632013888891</v>
      </c>
    </row>
    <row r="187" spans="1:23">
      <c r="A187" s="77" t="s">
        <v>185</v>
      </c>
      <c r="B187" s="77" t="s">
        <v>135</v>
      </c>
      <c r="C187" s="77" t="s">
        <v>136</v>
      </c>
      <c r="D187" s="77" t="s">
        <v>506</v>
      </c>
      <c r="E187" s="77" t="s">
        <v>507</v>
      </c>
      <c r="F187" s="77" t="s">
        <v>139</v>
      </c>
      <c r="G187" s="77" t="s">
        <v>140</v>
      </c>
      <c r="H187" s="77" t="s">
        <v>141</v>
      </c>
      <c r="I187" s="77" t="s">
        <v>140</v>
      </c>
      <c r="J187" s="77">
        <v>4</v>
      </c>
      <c r="K187" s="77" t="s">
        <v>38</v>
      </c>
      <c r="L187" s="77" t="s">
        <v>471</v>
      </c>
      <c r="M187" s="77" t="s">
        <v>472</v>
      </c>
      <c r="N187" s="77" t="s">
        <v>473</v>
      </c>
      <c r="O187" s="77" t="s">
        <v>474</v>
      </c>
      <c r="P187" s="77" t="s">
        <v>82</v>
      </c>
      <c r="Q187" s="77" t="s">
        <v>508</v>
      </c>
      <c r="R187" s="77" t="s">
        <v>148</v>
      </c>
      <c r="S187" s="77" t="s">
        <v>149</v>
      </c>
      <c r="T187" s="79">
        <v>42213.601851851854</v>
      </c>
    </row>
    <row r="188" spans="1:23">
      <c r="A188" s="77" t="s">
        <v>165</v>
      </c>
      <c r="B188" s="77" t="s">
        <v>135</v>
      </c>
      <c r="C188" s="77" t="s">
        <v>136</v>
      </c>
      <c r="D188" s="77" t="s">
        <v>506</v>
      </c>
      <c r="E188" s="77" t="s">
        <v>507</v>
      </c>
      <c r="F188" s="77" t="s">
        <v>139</v>
      </c>
      <c r="G188" s="77" t="s">
        <v>140</v>
      </c>
      <c r="H188" s="77" t="s">
        <v>141</v>
      </c>
      <c r="I188" s="77" t="s">
        <v>140</v>
      </c>
      <c r="J188" s="77">
        <v>4</v>
      </c>
      <c r="K188" s="77" t="s">
        <v>38</v>
      </c>
      <c r="L188" s="77" t="s">
        <v>475</v>
      </c>
      <c r="M188" s="77" t="s">
        <v>476</v>
      </c>
      <c r="N188" s="77" t="s">
        <v>477</v>
      </c>
      <c r="O188" s="77" t="s">
        <v>478</v>
      </c>
      <c r="P188" s="77" t="s">
        <v>82</v>
      </c>
      <c r="Q188" s="77" t="s">
        <v>508</v>
      </c>
      <c r="R188" s="77" t="s">
        <v>148</v>
      </c>
      <c r="S188" s="77" t="s">
        <v>149</v>
      </c>
      <c r="T188" s="79">
        <v>42307.651655092595</v>
      </c>
    </row>
    <row r="189" spans="1:23">
      <c r="J189" s="77">
        <f>SUM(J112:J188)</f>
        <v>19399</v>
      </c>
      <c r="T189" s="79"/>
      <c r="W189" s="78">
        <f>+J189/9*12</f>
        <v>25865.333333333332</v>
      </c>
    </row>
    <row r="190" spans="1:23">
      <c r="T190" s="79"/>
      <c r="W190" s="78">
        <f>SUM(W111:W189)</f>
        <v>173546.38000000003</v>
      </c>
    </row>
    <row r="191" spans="1:23">
      <c r="T191" s="79"/>
    </row>
    <row r="192" spans="1:23">
      <c r="A192" s="77" t="s">
        <v>134</v>
      </c>
      <c r="B192" s="77" t="s">
        <v>135</v>
      </c>
      <c r="C192" s="77" t="s">
        <v>136</v>
      </c>
      <c r="D192" s="77" t="s">
        <v>509</v>
      </c>
      <c r="E192" s="77" t="s">
        <v>510</v>
      </c>
      <c r="F192" s="77" t="s">
        <v>139</v>
      </c>
      <c r="G192" s="77" t="s">
        <v>140</v>
      </c>
      <c r="H192" s="77" t="s">
        <v>141</v>
      </c>
      <c r="I192" s="77" t="s">
        <v>140</v>
      </c>
      <c r="J192" s="77">
        <v>-60</v>
      </c>
      <c r="K192" s="77" t="s">
        <v>511</v>
      </c>
      <c r="L192" s="77" t="s">
        <v>512</v>
      </c>
      <c r="M192" s="77" t="s">
        <v>513</v>
      </c>
      <c r="N192" s="77" t="s">
        <v>514</v>
      </c>
      <c r="O192" s="77" t="s">
        <v>515</v>
      </c>
      <c r="P192" s="77" t="s">
        <v>82</v>
      </c>
      <c r="Q192" s="77" t="s">
        <v>516</v>
      </c>
      <c r="R192" s="77" t="s">
        <v>148</v>
      </c>
      <c r="S192" s="77" t="s">
        <v>517</v>
      </c>
      <c r="T192" s="79">
        <v>42157.459907407407</v>
      </c>
    </row>
    <row r="193" spans="1:20">
      <c r="A193" s="77" t="s">
        <v>134</v>
      </c>
      <c r="B193" s="77" t="s">
        <v>135</v>
      </c>
      <c r="C193" s="77" t="s">
        <v>136</v>
      </c>
      <c r="D193" s="77" t="s">
        <v>509</v>
      </c>
      <c r="E193" s="77" t="s">
        <v>510</v>
      </c>
      <c r="F193" s="77" t="s">
        <v>139</v>
      </c>
      <c r="G193" s="77" t="s">
        <v>140</v>
      </c>
      <c r="H193" s="77" t="s">
        <v>141</v>
      </c>
      <c r="I193" s="77" t="s">
        <v>140</v>
      </c>
      <c r="J193" s="77">
        <v>-52</v>
      </c>
      <c r="K193" s="77" t="s">
        <v>511</v>
      </c>
      <c r="L193" s="77" t="s">
        <v>512</v>
      </c>
      <c r="M193" s="77" t="s">
        <v>513</v>
      </c>
      <c r="N193" s="77" t="s">
        <v>514</v>
      </c>
      <c r="O193" s="77" t="s">
        <v>515</v>
      </c>
      <c r="P193" s="77" t="s">
        <v>82</v>
      </c>
      <c r="Q193" s="77" t="s">
        <v>518</v>
      </c>
      <c r="R193" s="77" t="s">
        <v>148</v>
      </c>
      <c r="S193" s="77" t="s">
        <v>517</v>
      </c>
      <c r="T193" s="79">
        <v>42157.459907407407</v>
      </c>
    </row>
    <row r="194" spans="1:20">
      <c r="A194" s="77" t="s">
        <v>189</v>
      </c>
      <c r="B194" s="77" t="s">
        <v>135</v>
      </c>
      <c r="C194" s="77" t="s">
        <v>136</v>
      </c>
      <c r="D194" s="77" t="s">
        <v>509</v>
      </c>
      <c r="E194" s="77" t="s">
        <v>510</v>
      </c>
      <c r="F194" s="77" t="s">
        <v>139</v>
      </c>
      <c r="G194" s="77" t="s">
        <v>140</v>
      </c>
      <c r="H194" s="77" t="s">
        <v>141</v>
      </c>
      <c r="I194" s="77" t="s">
        <v>140</v>
      </c>
      <c r="J194" s="77">
        <v>-98</v>
      </c>
      <c r="K194" s="77" t="s">
        <v>511</v>
      </c>
      <c r="L194" s="77" t="s">
        <v>519</v>
      </c>
      <c r="M194" s="77" t="s">
        <v>520</v>
      </c>
      <c r="N194" s="77" t="s">
        <v>521</v>
      </c>
      <c r="O194" s="77" t="s">
        <v>522</v>
      </c>
      <c r="P194" s="77" t="s">
        <v>82</v>
      </c>
      <c r="Q194" s="77" t="s">
        <v>523</v>
      </c>
      <c r="R194" s="77" t="s">
        <v>148</v>
      </c>
      <c r="S194" s="77" t="s">
        <v>517</v>
      </c>
      <c r="T194" s="79">
        <v>42311.452731481484</v>
      </c>
    </row>
    <row r="195" spans="1:20">
      <c r="A195" s="77" t="s">
        <v>189</v>
      </c>
      <c r="B195" s="77" t="s">
        <v>135</v>
      </c>
      <c r="C195" s="77" t="s">
        <v>136</v>
      </c>
      <c r="D195" s="77" t="s">
        <v>509</v>
      </c>
      <c r="E195" s="77" t="s">
        <v>510</v>
      </c>
      <c r="F195" s="77" t="s">
        <v>139</v>
      </c>
      <c r="G195" s="77" t="s">
        <v>140</v>
      </c>
      <c r="H195" s="77" t="s">
        <v>141</v>
      </c>
      <c r="I195" s="77" t="s">
        <v>140</v>
      </c>
      <c r="J195" s="77">
        <v>-240</v>
      </c>
      <c r="K195" s="77" t="s">
        <v>511</v>
      </c>
      <c r="L195" s="77" t="s">
        <v>519</v>
      </c>
      <c r="M195" s="77" t="s">
        <v>520</v>
      </c>
      <c r="N195" s="77" t="s">
        <v>521</v>
      </c>
      <c r="O195" s="77" t="s">
        <v>522</v>
      </c>
      <c r="P195" s="77" t="s">
        <v>82</v>
      </c>
      <c r="Q195" s="77" t="s">
        <v>524</v>
      </c>
      <c r="R195" s="77" t="s">
        <v>148</v>
      </c>
      <c r="S195" s="77" t="s">
        <v>517</v>
      </c>
      <c r="T195" s="79">
        <v>42311.452731481484</v>
      </c>
    </row>
    <row r="196" spans="1:20">
      <c r="A196" s="77" t="s">
        <v>189</v>
      </c>
      <c r="B196" s="77" t="s">
        <v>135</v>
      </c>
      <c r="C196" s="77" t="s">
        <v>136</v>
      </c>
      <c r="D196" s="77" t="s">
        <v>509</v>
      </c>
      <c r="E196" s="77" t="s">
        <v>510</v>
      </c>
      <c r="F196" s="77" t="s">
        <v>139</v>
      </c>
      <c r="G196" s="77" t="s">
        <v>140</v>
      </c>
      <c r="H196" s="77" t="s">
        <v>141</v>
      </c>
      <c r="I196" s="77" t="s">
        <v>140</v>
      </c>
      <c r="J196" s="77">
        <v>-91</v>
      </c>
      <c r="K196" s="77" t="s">
        <v>511</v>
      </c>
      <c r="L196" s="77" t="s">
        <v>519</v>
      </c>
      <c r="M196" s="77" t="s">
        <v>520</v>
      </c>
      <c r="N196" s="77" t="s">
        <v>525</v>
      </c>
      <c r="O196" s="77" t="s">
        <v>522</v>
      </c>
      <c r="P196" s="77" t="s">
        <v>82</v>
      </c>
      <c r="Q196" s="77" t="s">
        <v>526</v>
      </c>
      <c r="R196" s="77" t="s">
        <v>148</v>
      </c>
      <c r="S196" s="77" t="s">
        <v>517</v>
      </c>
      <c r="T196" s="79">
        <v>42311.452731481484</v>
      </c>
    </row>
    <row r="197" spans="1:20">
      <c r="A197" s="77" t="s">
        <v>170</v>
      </c>
      <c r="B197" s="77" t="s">
        <v>135</v>
      </c>
      <c r="C197" s="77" t="s">
        <v>136</v>
      </c>
      <c r="D197" s="77" t="s">
        <v>509</v>
      </c>
      <c r="E197" s="77" t="s">
        <v>510</v>
      </c>
      <c r="F197" s="77" t="s">
        <v>139</v>
      </c>
      <c r="G197" s="77" t="s">
        <v>140</v>
      </c>
      <c r="H197" s="77" t="s">
        <v>141</v>
      </c>
      <c r="I197" s="77" t="s">
        <v>140</v>
      </c>
      <c r="J197" s="77">
        <v>-345</v>
      </c>
      <c r="K197" s="77" t="s">
        <v>511</v>
      </c>
      <c r="L197" s="77" t="s">
        <v>527</v>
      </c>
      <c r="M197" s="77" t="s">
        <v>528</v>
      </c>
      <c r="N197" s="77" t="s">
        <v>529</v>
      </c>
      <c r="O197" s="77" t="s">
        <v>530</v>
      </c>
      <c r="P197" s="77" t="s">
        <v>82</v>
      </c>
      <c r="Q197" s="77" t="s">
        <v>531</v>
      </c>
      <c r="R197" s="77" t="s">
        <v>148</v>
      </c>
      <c r="S197" s="77" t="s">
        <v>517</v>
      </c>
      <c r="T197" s="79">
        <v>42251.411238425928</v>
      </c>
    </row>
    <row r="198" spans="1:20">
      <c r="A198" s="77" t="s">
        <v>189</v>
      </c>
      <c r="B198" s="77" t="s">
        <v>135</v>
      </c>
      <c r="C198" s="77" t="s">
        <v>136</v>
      </c>
      <c r="D198" s="77" t="s">
        <v>509</v>
      </c>
      <c r="E198" s="77" t="s">
        <v>510</v>
      </c>
      <c r="F198" s="77" t="s">
        <v>139</v>
      </c>
      <c r="G198" s="77" t="s">
        <v>140</v>
      </c>
      <c r="H198" s="77" t="s">
        <v>141</v>
      </c>
      <c r="I198" s="77" t="s">
        <v>140</v>
      </c>
      <c r="J198" s="77">
        <v>-46</v>
      </c>
      <c r="K198" s="77" t="s">
        <v>511</v>
      </c>
      <c r="L198" s="77" t="s">
        <v>532</v>
      </c>
      <c r="M198" s="77" t="s">
        <v>533</v>
      </c>
      <c r="N198" s="77" t="s">
        <v>534</v>
      </c>
      <c r="O198" s="77" t="s">
        <v>535</v>
      </c>
      <c r="P198" s="77" t="s">
        <v>82</v>
      </c>
      <c r="Q198" s="77" t="s">
        <v>536</v>
      </c>
      <c r="R198" s="77" t="s">
        <v>148</v>
      </c>
      <c r="S198" s="77" t="s">
        <v>517</v>
      </c>
      <c r="T198" s="79">
        <v>42312.486527777779</v>
      </c>
    </row>
    <row r="199" spans="1:20">
      <c r="A199" s="77" t="s">
        <v>189</v>
      </c>
      <c r="B199" s="77" t="s">
        <v>135</v>
      </c>
      <c r="C199" s="77" t="s">
        <v>136</v>
      </c>
      <c r="D199" s="77" t="s">
        <v>509</v>
      </c>
      <c r="E199" s="77" t="s">
        <v>510</v>
      </c>
      <c r="F199" s="77" t="s">
        <v>139</v>
      </c>
      <c r="G199" s="77" t="s">
        <v>140</v>
      </c>
      <c r="H199" s="77" t="s">
        <v>141</v>
      </c>
      <c r="I199" s="77" t="s">
        <v>140</v>
      </c>
      <c r="J199" s="77">
        <v>-276</v>
      </c>
      <c r="K199" s="77" t="s">
        <v>511</v>
      </c>
      <c r="L199" s="77" t="s">
        <v>532</v>
      </c>
      <c r="M199" s="77" t="s">
        <v>520</v>
      </c>
      <c r="N199" s="77" t="s">
        <v>537</v>
      </c>
      <c r="O199" s="77" t="s">
        <v>522</v>
      </c>
      <c r="P199" s="77" t="s">
        <v>82</v>
      </c>
      <c r="Q199" s="77" t="s">
        <v>538</v>
      </c>
      <c r="R199" s="77" t="s">
        <v>148</v>
      </c>
      <c r="S199" s="77" t="s">
        <v>517</v>
      </c>
      <c r="T199" s="79">
        <v>42312.486527777779</v>
      </c>
    </row>
    <row r="200" spans="1:20">
      <c r="A200" s="77" t="s">
        <v>189</v>
      </c>
      <c r="B200" s="77" t="s">
        <v>135</v>
      </c>
      <c r="C200" s="77" t="s">
        <v>136</v>
      </c>
      <c r="D200" s="77" t="s">
        <v>509</v>
      </c>
      <c r="E200" s="77" t="s">
        <v>510</v>
      </c>
      <c r="F200" s="77" t="s">
        <v>139</v>
      </c>
      <c r="G200" s="77" t="s">
        <v>140</v>
      </c>
      <c r="H200" s="77" t="s">
        <v>141</v>
      </c>
      <c r="I200" s="77" t="s">
        <v>140</v>
      </c>
      <c r="J200" s="77">
        <v>-98</v>
      </c>
      <c r="K200" s="77" t="s">
        <v>511</v>
      </c>
      <c r="L200" s="77" t="s">
        <v>532</v>
      </c>
      <c r="M200" s="77" t="s">
        <v>520</v>
      </c>
      <c r="N200" s="77" t="s">
        <v>539</v>
      </c>
      <c r="O200" s="77" t="s">
        <v>522</v>
      </c>
      <c r="P200" s="77" t="s">
        <v>82</v>
      </c>
      <c r="Q200" s="77" t="s">
        <v>540</v>
      </c>
      <c r="R200" s="77" t="s">
        <v>148</v>
      </c>
      <c r="S200" s="77" t="s">
        <v>517</v>
      </c>
      <c r="T200" s="79">
        <v>42312.486527777779</v>
      </c>
    </row>
    <row r="201" spans="1:20">
      <c r="A201" s="77" t="s">
        <v>189</v>
      </c>
      <c r="B201" s="77" t="s">
        <v>135</v>
      </c>
      <c r="C201" s="77" t="s">
        <v>136</v>
      </c>
      <c r="D201" s="77" t="s">
        <v>509</v>
      </c>
      <c r="E201" s="77" t="s">
        <v>510</v>
      </c>
      <c r="F201" s="77" t="s">
        <v>139</v>
      </c>
      <c r="G201" s="77" t="s">
        <v>140</v>
      </c>
      <c r="H201" s="77" t="s">
        <v>141</v>
      </c>
      <c r="I201" s="77" t="s">
        <v>140</v>
      </c>
      <c r="J201" s="77">
        <v>-240</v>
      </c>
      <c r="K201" s="77" t="s">
        <v>511</v>
      </c>
      <c r="L201" s="77" t="s">
        <v>532</v>
      </c>
      <c r="M201" s="77" t="s">
        <v>520</v>
      </c>
      <c r="N201" s="77" t="s">
        <v>539</v>
      </c>
      <c r="O201" s="77" t="s">
        <v>522</v>
      </c>
      <c r="P201" s="77" t="s">
        <v>82</v>
      </c>
      <c r="Q201" s="77" t="s">
        <v>541</v>
      </c>
      <c r="R201" s="77" t="s">
        <v>148</v>
      </c>
      <c r="S201" s="77" t="s">
        <v>517</v>
      </c>
      <c r="T201" s="79">
        <v>42312.486527777779</v>
      </c>
    </row>
    <row r="202" spans="1:20">
      <c r="A202" s="77" t="s">
        <v>155</v>
      </c>
      <c r="B202" s="77" t="s">
        <v>135</v>
      </c>
      <c r="C202" s="77" t="s">
        <v>136</v>
      </c>
      <c r="D202" s="77" t="s">
        <v>509</v>
      </c>
      <c r="E202" s="77" t="s">
        <v>510</v>
      </c>
      <c r="F202" s="77" t="s">
        <v>139</v>
      </c>
      <c r="G202" s="77" t="s">
        <v>140</v>
      </c>
      <c r="H202" s="77" t="s">
        <v>141</v>
      </c>
      <c r="I202" s="77" t="s">
        <v>140</v>
      </c>
      <c r="J202" s="77">
        <v>-172</v>
      </c>
      <c r="K202" s="77" t="s">
        <v>511</v>
      </c>
      <c r="L202" s="77" t="s">
        <v>542</v>
      </c>
      <c r="M202" s="77" t="s">
        <v>543</v>
      </c>
      <c r="N202" s="77" t="s">
        <v>544</v>
      </c>
      <c r="O202" s="77" t="s">
        <v>545</v>
      </c>
      <c r="P202" s="77" t="s">
        <v>82</v>
      </c>
      <c r="Q202" s="77" t="s">
        <v>546</v>
      </c>
      <c r="R202" s="77" t="s">
        <v>148</v>
      </c>
      <c r="S202" s="77" t="s">
        <v>517</v>
      </c>
      <c r="T202" s="79">
        <v>42342.387037037035</v>
      </c>
    </row>
    <row r="203" spans="1:20">
      <c r="A203" s="77" t="s">
        <v>150</v>
      </c>
      <c r="B203" s="77" t="s">
        <v>135</v>
      </c>
      <c r="C203" s="77" t="s">
        <v>136</v>
      </c>
      <c r="D203" s="77" t="s">
        <v>509</v>
      </c>
      <c r="E203" s="77" t="s">
        <v>510</v>
      </c>
      <c r="F203" s="77" t="s">
        <v>139</v>
      </c>
      <c r="G203" s="77" t="s">
        <v>140</v>
      </c>
      <c r="H203" s="77" t="s">
        <v>141</v>
      </c>
      <c r="I203" s="77" t="s">
        <v>140</v>
      </c>
      <c r="J203" s="77">
        <v>-46</v>
      </c>
      <c r="K203" s="77" t="s">
        <v>511</v>
      </c>
      <c r="L203" s="77" t="s">
        <v>547</v>
      </c>
      <c r="M203" s="77" t="s">
        <v>533</v>
      </c>
      <c r="N203" s="77" t="s">
        <v>548</v>
      </c>
      <c r="O203" s="77" t="s">
        <v>535</v>
      </c>
      <c r="P203" s="77" t="s">
        <v>82</v>
      </c>
      <c r="Q203" s="77" t="s">
        <v>549</v>
      </c>
      <c r="R203" s="77" t="s">
        <v>148</v>
      </c>
      <c r="S203" s="77" t="s">
        <v>517</v>
      </c>
      <c r="T203" s="79">
        <v>42221.396493055552</v>
      </c>
    </row>
    <row r="204" spans="1:20">
      <c r="A204" s="77" t="s">
        <v>150</v>
      </c>
      <c r="B204" s="77" t="s">
        <v>135</v>
      </c>
      <c r="C204" s="77" t="s">
        <v>136</v>
      </c>
      <c r="D204" s="77" t="s">
        <v>509</v>
      </c>
      <c r="E204" s="77" t="s">
        <v>510</v>
      </c>
      <c r="F204" s="77" t="s">
        <v>139</v>
      </c>
      <c r="G204" s="77" t="s">
        <v>140</v>
      </c>
      <c r="H204" s="77" t="s">
        <v>141</v>
      </c>
      <c r="I204" s="77" t="s">
        <v>140</v>
      </c>
      <c r="J204" s="77">
        <v>-92</v>
      </c>
      <c r="K204" s="77" t="s">
        <v>511</v>
      </c>
      <c r="L204" s="77" t="s">
        <v>547</v>
      </c>
      <c r="M204" s="77" t="s">
        <v>520</v>
      </c>
      <c r="N204" s="77" t="s">
        <v>550</v>
      </c>
      <c r="O204" s="77" t="s">
        <v>522</v>
      </c>
      <c r="P204" s="77" t="s">
        <v>82</v>
      </c>
      <c r="Q204" s="77" t="s">
        <v>551</v>
      </c>
      <c r="R204" s="77" t="s">
        <v>148</v>
      </c>
      <c r="S204" s="77" t="s">
        <v>517</v>
      </c>
      <c r="T204" s="79">
        <v>42221.396493055552</v>
      </c>
    </row>
    <row r="205" spans="1:20">
      <c r="A205" s="77" t="s">
        <v>150</v>
      </c>
      <c r="B205" s="77" t="s">
        <v>135</v>
      </c>
      <c r="C205" s="77" t="s">
        <v>136</v>
      </c>
      <c r="D205" s="77" t="s">
        <v>509</v>
      </c>
      <c r="E205" s="77" t="s">
        <v>510</v>
      </c>
      <c r="F205" s="77" t="s">
        <v>139</v>
      </c>
      <c r="G205" s="77" t="s">
        <v>140</v>
      </c>
      <c r="H205" s="77" t="s">
        <v>141</v>
      </c>
      <c r="I205" s="77" t="s">
        <v>140</v>
      </c>
      <c r="J205" s="77">
        <v>-137</v>
      </c>
      <c r="K205" s="77" t="s">
        <v>511</v>
      </c>
      <c r="L205" s="77" t="s">
        <v>547</v>
      </c>
      <c r="M205" s="77" t="s">
        <v>520</v>
      </c>
      <c r="N205" s="77" t="s">
        <v>552</v>
      </c>
      <c r="O205" s="77" t="s">
        <v>522</v>
      </c>
      <c r="P205" s="77" t="s">
        <v>82</v>
      </c>
      <c r="Q205" s="77" t="s">
        <v>553</v>
      </c>
      <c r="R205" s="77" t="s">
        <v>148</v>
      </c>
      <c r="S205" s="77" t="s">
        <v>517</v>
      </c>
      <c r="T205" s="79">
        <v>42221.396493055552</v>
      </c>
    </row>
    <row r="206" spans="1:20">
      <c r="A206" s="77" t="s">
        <v>189</v>
      </c>
      <c r="B206" s="77" t="s">
        <v>135</v>
      </c>
      <c r="C206" s="77" t="s">
        <v>136</v>
      </c>
      <c r="D206" s="77" t="s">
        <v>509</v>
      </c>
      <c r="E206" s="77" t="s">
        <v>510</v>
      </c>
      <c r="F206" s="77" t="s">
        <v>139</v>
      </c>
      <c r="G206" s="77" t="s">
        <v>140</v>
      </c>
      <c r="H206" s="77" t="s">
        <v>141</v>
      </c>
      <c r="I206" s="77" t="s">
        <v>140</v>
      </c>
      <c r="J206" s="77">
        <v>-30</v>
      </c>
      <c r="K206" s="77" t="s">
        <v>511</v>
      </c>
      <c r="L206" s="77" t="s">
        <v>554</v>
      </c>
      <c r="M206" s="77" t="s">
        <v>555</v>
      </c>
      <c r="N206" s="77" t="s">
        <v>556</v>
      </c>
      <c r="O206" s="77" t="s">
        <v>557</v>
      </c>
      <c r="P206" s="77" t="s">
        <v>82</v>
      </c>
      <c r="Q206" s="77" t="s">
        <v>558</v>
      </c>
      <c r="R206" s="77" t="s">
        <v>148</v>
      </c>
      <c r="S206" s="77" t="s">
        <v>517</v>
      </c>
      <c r="T206" s="79">
        <v>42313.521921296298</v>
      </c>
    </row>
    <row r="207" spans="1:20">
      <c r="A207" s="77" t="s">
        <v>417</v>
      </c>
      <c r="B207" s="77" t="s">
        <v>135</v>
      </c>
      <c r="C207" s="77" t="s">
        <v>136</v>
      </c>
      <c r="D207" s="77" t="s">
        <v>509</v>
      </c>
      <c r="E207" s="77" t="s">
        <v>510</v>
      </c>
      <c r="F207" s="77" t="s">
        <v>139</v>
      </c>
      <c r="G207" s="77" t="s">
        <v>140</v>
      </c>
      <c r="H207" s="77" t="s">
        <v>141</v>
      </c>
      <c r="I207" s="77" t="s">
        <v>140</v>
      </c>
      <c r="J207" s="77">
        <v>-172</v>
      </c>
      <c r="K207" s="77" t="s">
        <v>511</v>
      </c>
      <c r="L207" s="77" t="s">
        <v>559</v>
      </c>
      <c r="M207" s="77" t="s">
        <v>560</v>
      </c>
      <c r="N207" s="77" t="s">
        <v>561</v>
      </c>
      <c r="O207" s="77" t="s">
        <v>562</v>
      </c>
      <c r="P207" s="77" t="s">
        <v>82</v>
      </c>
      <c r="Q207" s="77" t="s">
        <v>563</v>
      </c>
      <c r="R207" s="77" t="s">
        <v>148</v>
      </c>
      <c r="S207" s="77" t="s">
        <v>517</v>
      </c>
      <c r="T207" s="79">
        <v>42375.401331018518</v>
      </c>
    </row>
    <row r="208" spans="1:20">
      <c r="A208" s="77" t="s">
        <v>417</v>
      </c>
      <c r="B208" s="77" t="s">
        <v>135</v>
      </c>
      <c r="C208" s="77" t="s">
        <v>136</v>
      </c>
      <c r="D208" s="77" t="s">
        <v>509</v>
      </c>
      <c r="E208" s="77" t="s">
        <v>510</v>
      </c>
      <c r="F208" s="77" t="s">
        <v>139</v>
      </c>
      <c r="G208" s="77" t="s">
        <v>140</v>
      </c>
      <c r="H208" s="77" t="s">
        <v>141</v>
      </c>
      <c r="I208" s="77" t="s">
        <v>140</v>
      </c>
      <c r="J208" s="77">
        <v>-46</v>
      </c>
      <c r="K208" s="77" t="s">
        <v>511</v>
      </c>
      <c r="L208" s="77" t="s">
        <v>559</v>
      </c>
      <c r="M208" s="77" t="s">
        <v>533</v>
      </c>
      <c r="N208" s="77" t="s">
        <v>564</v>
      </c>
      <c r="O208" s="77" t="s">
        <v>535</v>
      </c>
      <c r="P208" s="77" t="s">
        <v>82</v>
      </c>
      <c r="Q208" s="77" t="s">
        <v>565</v>
      </c>
      <c r="R208" s="77" t="s">
        <v>148</v>
      </c>
      <c r="S208" s="77" t="s">
        <v>517</v>
      </c>
      <c r="T208" s="79">
        <v>42375.401331018518</v>
      </c>
    </row>
    <row r="209" spans="1:20">
      <c r="A209" s="77" t="s">
        <v>417</v>
      </c>
      <c r="B209" s="77" t="s">
        <v>135</v>
      </c>
      <c r="C209" s="77" t="s">
        <v>136</v>
      </c>
      <c r="D209" s="77" t="s">
        <v>509</v>
      </c>
      <c r="E209" s="77" t="s">
        <v>510</v>
      </c>
      <c r="F209" s="77" t="s">
        <v>139</v>
      </c>
      <c r="G209" s="77" t="s">
        <v>140</v>
      </c>
      <c r="H209" s="77" t="s">
        <v>141</v>
      </c>
      <c r="I209" s="77" t="s">
        <v>140</v>
      </c>
      <c r="J209" s="77">
        <v>-46</v>
      </c>
      <c r="K209" s="77" t="s">
        <v>511</v>
      </c>
      <c r="L209" s="77" t="s">
        <v>559</v>
      </c>
      <c r="M209" s="77" t="s">
        <v>566</v>
      </c>
      <c r="N209" s="77" t="s">
        <v>567</v>
      </c>
      <c r="O209" s="77" t="s">
        <v>568</v>
      </c>
      <c r="P209" s="77" t="s">
        <v>82</v>
      </c>
      <c r="Q209" s="77" t="s">
        <v>569</v>
      </c>
      <c r="R209" s="77" t="s">
        <v>148</v>
      </c>
      <c r="S209" s="77" t="s">
        <v>517</v>
      </c>
      <c r="T209" s="79">
        <v>42375.401331018518</v>
      </c>
    </row>
    <row r="210" spans="1:20">
      <c r="A210" s="77" t="s">
        <v>160</v>
      </c>
      <c r="B210" s="77" t="s">
        <v>135</v>
      </c>
      <c r="C210" s="77" t="s">
        <v>136</v>
      </c>
      <c r="D210" s="77" t="s">
        <v>509</v>
      </c>
      <c r="E210" s="77" t="s">
        <v>510</v>
      </c>
      <c r="F210" s="77" t="s">
        <v>139</v>
      </c>
      <c r="G210" s="77" t="s">
        <v>140</v>
      </c>
      <c r="H210" s="77" t="s">
        <v>141</v>
      </c>
      <c r="I210" s="77" t="s">
        <v>140</v>
      </c>
      <c r="J210" s="77">
        <v>-172</v>
      </c>
      <c r="K210" s="77" t="s">
        <v>511</v>
      </c>
      <c r="L210" s="77" t="s">
        <v>570</v>
      </c>
      <c r="M210" s="77" t="s">
        <v>543</v>
      </c>
      <c r="N210" s="77" t="s">
        <v>571</v>
      </c>
      <c r="O210" s="77" t="s">
        <v>545</v>
      </c>
      <c r="P210" s="77" t="s">
        <v>82</v>
      </c>
      <c r="Q210" s="77" t="s">
        <v>572</v>
      </c>
      <c r="R210" s="77" t="s">
        <v>148</v>
      </c>
      <c r="S210" s="77" t="s">
        <v>517</v>
      </c>
      <c r="T210" s="79">
        <v>42131.412465277775</v>
      </c>
    </row>
    <row r="211" spans="1:20">
      <c r="A211" s="77" t="s">
        <v>160</v>
      </c>
      <c r="B211" s="77" t="s">
        <v>135</v>
      </c>
      <c r="C211" s="77" t="s">
        <v>136</v>
      </c>
      <c r="D211" s="77" t="s">
        <v>509</v>
      </c>
      <c r="E211" s="77" t="s">
        <v>510</v>
      </c>
      <c r="F211" s="77" t="s">
        <v>139</v>
      </c>
      <c r="G211" s="77" t="s">
        <v>140</v>
      </c>
      <c r="H211" s="77" t="s">
        <v>141</v>
      </c>
      <c r="I211" s="77" t="s">
        <v>140</v>
      </c>
      <c r="J211" s="77">
        <v>-46</v>
      </c>
      <c r="K211" s="77" t="s">
        <v>511</v>
      </c>
      <c r="L211" s="77" t="s">
        <v>570</v>
      </c>
      <c r="M211" s="77" t="s">
        <v>566</v>
      </c>
      <c r="N211" s="77" t="s">
        <v>573</v>
      </c>
      <c r="O211" s="77" t="s">
        <v>568</v>
      </c>
      <c r="P211" s="77" t="s">
        <v>82</v>
      </c>
      <c r="Q211" s="77" t="s">
        <v>574</v>
      </c>
      <c r="R211" s="77" t="s">
        <v>148</v>
      </c>
      <c r="S211" s="77" t="s">
        <v>517</v>
      </c>
      <c r="T211" s="79">
        <v>42131.412465277775</v>
      </c>
    </row>
    <row r="212" spans="1:20">
      <c r="A212" s="77" t="s">
        <v>165</v>
      </c>
      <c r="B212" s="77" t="s">
        <v>135</v>
      </c>
      <c r="C212" s="77" t="s">
        <v>136</v>
      </c>
      <c r="D212" s="77" t="s">
        <v>509</v>
      </c>
      <c r="E212" s="77" t="s">
        <v>510</v>
      </c>
      <c r="F212" s="77" t="s">
        <v>139</v>
      </c>
      <c r="G212" s="77" t="s">
        <v>140</v>
      </c>
      <c r="H212" s="77" t="s">
        <v>141</v>
      </c>
      <c r="I212" s="77" t="s">
        <v>140</v>
      </c>
      <c r="J212" s="77">
        <v>-45</v>
      </c>
      <c r="K212" s="77" t="s">
        <v>511</v>
      </c>
      <c r="L212" s="77" t="s">
        <v>575</v>
      </c>
      <c r="M212" s="77" t="s">
        <v>566</v>
      </c>
      <c r="N212" s="77" t="s">
        <v>576</v>
      </c>
      <c r="O212" s="77" t="s">
        <v>568</v>
      </c>
      <c r="P212" s="77" t="s">
        <v>82</v>
      </c>
      <c r="Q212" s="77" t="s">
        <v>577</v>
      </c>
      <c r="R212" s="77" t="s">
        <v>148</v>
      </c>
      <c r="S212" s="77" t="s">
        <v>517</v>
      </c>
      <c r="T212" s="79">
        <v>42284.458090277774</v>
      </c>
    </row>
    <row r="213" spans="1:20">
      <c r="A213" s="77" t="s">
        <v>165</v>
      </c>
      <c r="B213" s="77" t="s">
        <v>135</v>
      </c>
      <c r="C213" s="77" t="s">
        <v>136</v>
      </c>
      <c r="D213" s="77" t="s">
        <v>509</v>
      </c>
      <c r="E213" s="77" t="s">
        <v>510</v>
      </c>
      <c r="F213" s="77" t="s">
        <v>139</v>
      </c>
      <c r="G213" s="77" t="s">
        <v>140</v>
      </c>
      <c r="H213" s="77" t="s">
        <v>141</v>
      </c>
      <c r="I213" s="77" t="s">
        <v>140</v>
      </c>
      <c r="J213" s="77">
        <v>-92</v>
      </c>
      <c r="K213" s="77" t="s">
        <v>511</v>
      </c>
      <c r="L213" s="77" t="s">
        <v>575</v>
      </c>
      <c r="M213" s="77" t="s">
        <v>520</v>
      </c>
      <c r="N213" s="77" t="s">
        <v>578</v>
      </c>
      <c r="O213" s="77" t="s">
        <v>522</v>
      </c>
      <c r="P213" s="77" t="s">
        <v>82</v>
      </c>
      <c r="Q213" s="77" t="s">
        <v>579</v>
      </c>
      <c r="R213" s="77" t="s">
        <v>148</v>
      </c>
      <c r="S213" s="77" t="s">
        <v>517</v>
      </c>
      <c r="T213" s="79">
        <v>42284.458090277774</v>
      </c>
    </row>
    <row r="214" spans="1:20">
      <c r="A214" s="77" t="s">
        <v>179</v>
      </c>
      <c r="B214" s="77" t="s">
        <v>135</v>
      </c>
      <c r="C214" s="77" t="s">
        <v>136</v>
      </c>
      <c r="D214" s="77" t="s">
        <v>509</v>
      </c>
      <c r="E214" s="77" t="s">
        <v>510</v>
      </c>
      <c r="F214" s="77" t="s">
        <v>139</v>
      </c>
      <c r="G214" s="77" t="s">
        <v>140</v>
      </c>
      <c r="H214" s="77" t="s">
        <v>141</v>
      </c>
      <c r="I214" s="77" t="s">
        <v>140</v>
      </c>
      <c r="J214" s="77">
        <v>-70</v>
      </c>
      <c r="K214" s="77" t="s">
        <v>511</v>
      </c>
      <c r="L214" s="77" t="s">
        <v>580</v>
      </c>
      <c r="M214" s="77" t="s">
        <v>581</v>
      </c>
      <c r="N214" s="77" t="s">
        <v>582</v>
      </c>
      <c r="O214" s="77" t="s">
        <v>583</v>
      </c>
      <c r="P214" s="77" t="s">
        <v>82</v>
      </c>
      <c r="Q214" s="77" t="s">
        <v>584</v>
      </c>
      <c r="R214" s="77" t="s">
        <v>148</v>
      </c>
      <c r="S214" s="77" t="s">
        <v>517</v>
      </c>
      <c r="T214" s="79">
        <v>42108.388240740744</v>
      </c>
    </row>
    <row r="215" spans="1:20">
      <c r="A215" s="77" t="s">
        <v>185</v>
      </c>
      <c r="B215" s="77" t="s">
        <v>135</v>
      </c>
      <c r="C215" s="77" t="s">
        <v>136</v>
      </c>
      <c r="D215" s="77" t="s">
        <v>509</v>
      </c>
      <c r="E215" s="77" t="s">
        <v>510</v>
      </c>
      <c r="F215" s="77" t="s">
        <v>139</v>
      </c>
      <c r="G215" s="77" t="s">
        <v>140</v>
      </c>
      <c r="H215" s="77" t="s">
        <v>141</v>
      </c>
      <c r="I215" s="77" t="s">
        <v>140</v>
      </c>
      <c r="J215" s="77">
        <v>-92</v>
      </c>
      <c r="K215" s="77" t="s">
        <v>511</v>
      </c>
      <c r="L215" s="77" t="s">
        <v>585</v>
      </c>
      <c r="M215" s="77" t="s">
        <v>533</v>
      </c>
      <c r="N215" s="77" t="s">
        <v>586</v>
      </c>
      <c r="O215" s="77" t="s">
        <v>535</v>
      </c>
      <c r="P215" s="77" t="s">
        <v>82</v>
      </c>
      <c r="Q215" s="77" t="s">
        <v>587</v>
      </c>
      <c r="R215" s="77" t="s">
        <v>148</v>
      </c>
      <c r="S215" s="77" t="s">
        <v>517</v>
      </c>
      <c r="T215" s="79">
        <v>42193.386550925927</v>
      </c>
    </row>
    <row r="216" spans="1:20">
      <c r="A216" s="77" t="s">
        <v>155</v>
      </c>
      <c r="B216" s="77" t="s">
        <v>135</v>
      </c>
      <c r="C216" s="77" t="s">
        <v>136</v>
      </c>
      <c r="D216" s="77" t="s">
        <v>509</v>
      </c>
      <c r="E216" s="77" t="s">
        <v>510</v>
      </c>
      <c r="F216" s="77" t="s">
        <v>139</v>
      </c>
      <c r="G216" s="77" t="s">
        <v>140</v>
      </c>
      <c r="H216" s="77" t="s">
        <v>141</v>
      </c>
      <c r="I216" s="77" t="s">
        <v>140</v>
      </c>
      <c r="J216" s="77">
        <v>-200</v>
      </c>
      <c r="K216" s="77" t="s">
        <v>511</v>
      </c>
      <c r="L216" s="77" t="s">
        <v>588</v>
      </c>
      <c r="M216" s="77" t="s">
        <v>589</v>
      </c>
      <c r="N216" s="77" t="s">
        <v>590</v>
      </c>
      <c r="O216" s="77" t="s">
        <v>591</v>
      </c>
      <c r="P216" s="77" t="s">
        <v>82</v>
      </c>
      <c r="Q216" s="77" t="s">
        <v>592</v>
      </c>
      <c r="R216" s="77" t="s">
        <v>148</v>
      </c>
      <c r="S216" s="77" t="s">
        <v>517</v>
      </c>
      <c r="T216" s="79">
        <v>42347.413981481484</v>
      </c>
    </row>
    <row r="217" spans="1:20">
      <c r="A217" s="77" t="s">
        <v>179</v>
      </c>
      <c r="B217" s="77" t="s">
        <v>135</v>
      </c>
      <c r="C217" s="77" t="s">
        <v>136</v>
      </c>
      <c r="D217" s="77" t="s">
        <v>509</v>
      </c>
      <c r="E217" s="77" t="s">
        <v>510</v>
      </c>
      <c r="F217" s="77" t="s">
        <v>139</v>
      </c>
      <c r="G217" s="77" t="s">
        <v>140</v>
      </c>
      <c r="H217" s="77" t="s">
        <v>141</v>
      </c>
      <c r="I217" s="77" t="s">
        <v>140</v>
      </c>
      <c r="J217" s="77">
        <v>-112</v>
      </c>
      <c r="K217" s="77" t="s">
        <v>511</v>
      </c>
      <c r="L217" s="77" t="s">
        <v>593</v>
      </c>
      <c r="M217" s="77" t="s">
        <v>594</v>
      </c>
      <c r="N217" s="77" t="s">
        <v>595</v>
      </c>
      <c r="O217" s="77" t="s">
        <v>596</v>
      </c>
      <c r="P217" s="77" t="s">
        <v>82</v>
      </c>
      <c r="Q217" s="77" t="s">
        <v>597</v>
      </c>
      <c r="R217" s="77" t="s">
        <v>148</v>
      </c>
      <c r="S217" s="77" t="s">
        <v>517</v>
      </c>
      <c r="T217" s="79">
        <v>42108.388240740744</v>
      </c>
    </row>
    <row r="218" spans="1:20">
      <c r="A218" s="77" t="s">
        <v>179</v>
      </c>
      <c r="B218" s="77" t="s">
        <v>135</v>
      </c>
      <c r="C218" s="77" t="s">
        <v>136</v>
      </c>
      <c r="D218" s="77" t="s">
        <v>509</v>
      </c>
      <c r="E218" s="77" t="s">
        <v>510</v>
      </c>
      <c r="F218" s="77" t="s">
        <v>139</v>
      </c>
      <c r="G218" s="77" t="s">
        <v>140</v>
      </c>
      <c r="H218" s="77" t="s">
        <v>141</v>
      </c>
      <c r="I218" s="77" t="s">
        <v>140</v>
      </c>
      <c r="J218" s="77">
        <v>-290</v>
      </c>
      <c r="K218" s="77" t="s">
        <v>511</v>
      </c>
      <c r="L218" s="77" t="s">
        <v>593</v>
      </c>
      <c r="M218" s="77" t="s">
        <v>528</v>
      </c>
      <c r="N218" s="77" t="s">
        <v>598</v>
      </c>
      <c r="O218" s="77" t="s">
        <v>530</v>
      </c>
      <c r="P218" s="77" t="s">
        <v>82</v>
      </c>
      <c r="Q218" s="77" t="s">
        <v>599</v>
      </c>
      <c r="R218" s="77" t="s">
        <v>148</v>
      </c>
      <c r="S218" s="77" t="s">
        <v>517</v>
      </c>
      <c r="T218" s="79">
        <v>42108.388240740744</v>
      </c>
    </row>
    <row r="219" spans="1:20">
      <c r="A219" s="77" t="s">
        <v>179</v>
      </c>
      <c r="B219" s="77" t="s">
        <v>135</v>
      </c>
      <c r="C219" s="77" t="s">
        <v>136</v>
      </c>
      <c r="D219" s="77" t="s">
        <v>509</v>
      </c>
      <c r="E219" s="77" t="s">
        <v>510</v>
      </c>
      <c r="F219" s="77" t="s">
        <v>139</v>
      </c>
      <c r="G219" s="77" t="s">
        <v>140</v>
      </c>
      <c r="H219" s="77" t="s">
        <v>141</v>
      </c>
      <c r="I219" s="77" t="s">
        <v>140</v>
      </c>
      <c r="J219" s="77">
        <v>-138</v>
      </c>
      <c r="K219" s="77" t="s">
        <v>511</v>
      </c>
      <c r="L219" s="77" t="s">
        <v>593</v>
      </c>
      <c r="M219" s="77" t="s">
        <v>533</v>
      </c>
      <c r="N219" s="77" t="s">
        <v>600</v>
      </c>
      <c r="O219" s="77" t="s">
        <v>535</v>
      </c>
      <c r="P219" s="77" t="s">
        <v>82</v>
      </c>
      <c r="Q219" s="77" t="s">
        <v>601</v>
      </c>
      <c r="R219" s="77" t="s">
        <v>148</v>
      </c>
      <c r="S219" s="77" t="s">
        <v>517</v>
      </c>
      <c r="T219" s="79">
        <v>42108.388240740744</v>
      </c>
    </row>
    <row r="220" spans="1:20">
      <c r="A220" s="77" t="s">
        <v>179</v>
      </c>
      <c r="B220" s="77" t="s">
        <v>135</v>
      </c>
      <c r="C220" s="77" t="s">
        <v>136</v>
      </c>
      <c r="D220" s="77" t="s">
        <v>509</v>
      </c>
      <c r="E220" s="77" t="s">
        <v>510</v>
      </c>
      <c r="F220" s="77" t="s">
        <v>139</v>
      </c>
      <c r="G220" s="77" t="s">
        <v>140</v>
      </c>
      <c r="H220" s="77" t="s">
        <v>141</v>
      </c>
      <c r="I220" s="77" t="s">
        <v>140</v>
      </c>
      <c r="J220" s="77">
        <v>-90</v>
      </c>
      <c r="K220" s="77" t="s">
        <v>511</v>
      </c>
      <c r="L220" s="77" t="s">
        <v>593</v>
      </c>
      <c r="M220" s="77" t="s">
        <v>566</v>
      </c>
      <c r="N220" s="77" t="s">
        <v>602</v>
      </c>
      <c r="O220" s="77" t="s">
        <v>568</v>
      </c>
      <c r="P220" s="77" t="s">
        <v>82</v>
      </c>
      <c r="Q220" s="77" t="s">
        <v>603</v>
      </c>
      <c r="R220" s="77" t="s">
        <v>148</v>
      </c>
      <c r="S220" s="77" t="s">
        <v>517</v>
      </c>
      <c r="T220" s="79">
        <v>42108.388240740744</v>
      </c>
    </row>
    <row r="221" spans="1:20">
      <c r="A221" s="77" t="s">
        <v>134</v>
      </c>
      <c r="B221" s="77" t="s">
        <v>135</v>
      </c>
      <c r="C221" s="77" t="s">
        <v>136</v>
      </c>
      <c r="D221" s="77" t="s">
        <v>509</v>
      </c>
      <c r="E221" s="77" t="s">
        <v>510</v>
      </c>
      <c r="F221" s="77" t="s">
        <v>139</v>
      </c>
      <c r="G221" s="77" t="s">
        <v>140</v>
      </c>
      <c r="H221" s="77" t="s">
        <v>141</v>
      </c>
      <c r="I221" s="77" t="s">
        <v>140</v>
      </c>
      <c r="J221" s="77">
        <v>-340</v>
      </c>
      <c r="K221" s="77" t="s">
        <v>511</v>
      </c>
      <c r="L221" s="77" t="s">
        <v>604</v>
      </c>
      <c r="M221" s="77" t="s">
        <v>605</v>
      </c>
      <c r="N221" s="77" t="s">
        <v>606</v>
      </c>
      <c r="O221" s="77" t="s">
        <v>607</v>
      </c>
      <c r="P221" s="77" t="s">
        <v>82</v>
      </c>
      <c r="Q221" s="77" t="s">
        <v>608</v>
      </c>
      <c r="R221" s="77" t="s">
        <v>148</v>
      </c>
      <c r="S221" s="77" t="s">
        <v>517</v>
      </c>
      <c r="T221" s="79">
        <v>42166.413831018515</v>
      </c>
    </row>
    <row r="222" spans="1:20">
      <c r="A222" s="77" t="s">
        <v>170</v>
      </c>
      <c r="B222" s="77" t="s">
        <v>135</v>
      </c>
      <c r="C222" s="77" t="s">
        <v>136</v>
      </c>
      <c r="D222" s="77" t="s">
        <v>509</v>
      </c>
      <c r="E222" s="77" t="s">
        <v>510</v>
      </c>
      <c r="F222" s="77" t="s">
        <v>139</v>
      </c>
      <c r="G222" s="77" t="s">
        <v>140</v>
      </c>
      <c r="H222" s="77" t="s">
        <v>141</v>
      </c>
      <c r="I222" s="77" t="s">
        <v>140</v>
      </c>
      <c r="J222" s="77">
        <v>-46</v>
      </c>
      <c r="K222" s="77" t="s">
        <v>511</v>
      </c>
      <c r="L222" s="77" t="s">
        <v>609</v>
      </c>
      <c r="M222" s="77" t="s">
        <v>533</v>
      </c>
      <c r="N222" s="77" t="s">
        <v>610</v>
      </c>
      <c r="O222" s="77" t="s">
        <v>535</v>
      </c>
      <c r="P222" s="77" t="s">
        <v>82</v>
      </c>
      <c r="Q222" s="77" t="s">
        <v>611</v>
      </c>
      <c r="R222" s="77" t="s">
        <v>148</v>
      </c>
      <c r="S222" s="77" t="s">
        <v>517</v>
      </c>
      <c r="T222" s="79">
        <v>42261.403715277775</v>
      </c>
    </row>
    <row r="223" spans="1:20">
      <c r="A223" s="77" t="s">
        <v>170</v>
      </c>
      <c r="B223" s="77" t="s">
        <v>135</v>
      </c>
      <c r="C223" s="77" t="s">
        <v>136</v>
      </c>
      <c r="D223" s="77" t="s">
        <v>509</v>
      </c>
      <c r="E223" s="77" t="s">
        <v>510</v>
      </c>
      <c r="F223" s="77" t="s">
        <v>139</v>
      </c>
      <c r="G223" s="77" t="s">
        <v>140</v>
      </c>
      <c r="H223" s="77" t="s">
        <v>141</v>
      </c>
      <c r="I223" s="77" t="s">
        <v>140</v>
      </c>
      <c r="J223" s="77">
        <v>-45</v>
      </c>
      <c r="K223" s="77" t="s">
        <v>511</v>
      </c>
      <c r="L223" s="77" t="s">
        <v>609</v>
      </c>
      <c r="M223" s="77" t="s">
        <v>566</v>
      </c>
      <c r="N223" s="77" t="s">
        <v>612</v>
      </c>
      <c r="O223" s="77" t="s">
        <v>568</v>
      </c>
      <c r="P223" s="77" t="s">
        <v>82</v>
      </c>
      <c r="Q223" s="77" t="s">
        <v>613</v>
      </c>
      <c r="R223" s="77" t="s">
        <v>148</v>
      </c>
      <c r="S223" s="77" t="s">
        <v>517</v>
      </c>
      <c r="T223" s="79">
        <v>42261.403715277775</v>
      </c>
    </row>
    <row r="224" spans="1:20">
      <c r="A224" s="77" t="s">
        <v>160</v>
      </c>
      <c r="B224" s="77" t="s">
        <v>135</v>
      </c>
      <c r="C224" s="77" t="s">
        <v>136</v>
      </c>
      <c r="D224" s="77" t="s">
        <v>509</v>
      </c>
      <c r="E224" s="77" t="s">
        <v>510</v>
      </c>
      <c r="F224" s="77" t="s">
        <v>139</v>
      </c>
      <c r="G224" s="77" t="s">
        <v>140</v>
      </c>
      <c r="H224" s="77" t="s">
        <v>141</v>
      </c>
      <c r="I224" s="77" t="s">
        <v>140</v>
      </c>
      <c r="J224" s="77">
        <v>-172</v>
      </c>
      <c r="K224" s="77" t="s">
        <v>511</v>
      </c>
      <c r="L224" s="77" t="s">
        <v>614</v>
      </c>
      <c r="M224" s="77" t="s">
        <v>615</v>
      </c>
      <c r="N224" s="77" t="s">
        <v>616</v>
      </c>
      <c r="O224" s="77" t="s">
        <v>617</v>
      </c>
      <c r="P224" s="77" t="s">
        <v>82</v>
      </c>
      <c r="Q224" s="77" t="s">
        <v>618</v>
      </c>
      <c r="R224" s="77" t="s">
        <v>148</v>
      </c>
      <c r="S224" s="77" t="s">
        <v>517</v>
      </c>
      <c r="T224" s="79">
        <v>42138.407777777778</v>
      </c>
    </row>
    <row r="225" spans="1:20">
      <c r="A225" s="77" t="s">
        <v>179</v>
      </c>
      <c r="B225" s="77" t="s">
        <v>135</v>
      </c>
      <c r="C225" s="77" t="s">
        <v>136</v>
      </c>
      <c r="D225" s="77" t="s">
        <v>509</v>
      </c>
      <c r="E225" s="77" t="s">
        <v>510</v>
      </c>
      <c r="F225" s="77" t="s">
        <v>139</v>
      </c>
      <c r="G225" s="77" t="s">
        <v>140</v>
      </c>
      <c r="H225" s="77" t="s">
        <v>141</v>
      </c>
      <c r="I225" s="77" t="s">
        <v>140</v>
      </c>
      <c r="J225" s="77">
        <v>-345</v>
      </c>
      <c r="K225" s="77" t="s">
        <v>511</v>
      </c>
      <c r="L225" s="77" t="s">
        <v>619</v>
      </c>
      <c r="M225" s="77" t="s">
        <v>620</v>
      </c>
      <c r="N225" s="77" t="s">
        <v>621</v>
      </c>
      <c r="O225" s="77" t="s">
        <v>622</v>
      </c>
      <c r="P225" s="77" t="s">
        <v>82</v>
      </c>
      <c r="Q225" s="77" t="s">
        <v>623</v>
      </c>
      <c r="R225" s="77" t="s">
        <v>148</v>
      </c>
      <c r="S225" s="77" t="s">
        <v>517</v>
      </c>
      <c r="T225" s="79">
        <v>42109.403819444444</v>
      </c>
    </row>
    <row r="226" spans="1:20">
      <c r="A226" s="77" t="s">
        <v>170</v>
      </c>
      <c r="B226" s="77" t="s">
        <v>135</v>
      </c>
      <c r="C226" s="77" t="s">
        <v>136</v>
      </c>
      <c r="D226" s="77" t="s">
        <v>509</v>
      </c>
      <c r="E226" s="77" t="s">
        <v>510</v>
      </c>
      <c r="F226" s="77" t="s">
        <v>139</v>
      </c>
      <c r="G226" s="77" t="s">
        <v>140</v>
      </c>
      <c r="H226" s="77" t="s">
        <v>141</v>
      </c>
      <c r="I226" s="77" t="s">
        <v>140</v>
      </c>
      <c r="J226" s="77">
        <v>-172</v>
      </c>
      <c r="K226" s="77" t="s">
        <v>511</v>
      </c>
      <c r="L226" s="77" t="s">
        <v>624</v>
      </c>
      <c r="M226" s="77" t="s">
        <v>560</v>
      </c>
      <c r="N226" s="77" t="s">
        <v>625</v>
      </c>
      <c r="O226" s="77" t="s">
        <v>562</v>
      </c>
      <c r="P226" s="77" t="s">
        <v>82</v>
      </c>
      <c r="Q226" s="77" t="s">
        <v>626</v>
      </c>
      <c r="R226" s="77" t="s">
        <v>148</v>
      </c>
      <c r="S226" s="77" t="s">
        <v>517</v>
      </c>
      <c r="T226" s="79">
        <v>42262.413553240738</v>
      </c>
    </row>
    <row r="227" spans="1:20">
      <c r="A227" s="77" t="s">
        <v>170</v>
      </c>
      <c r="B227" s="77" t="s">
        <v>135</v>
      </c>
      <c r="C227" s="77" t="s">
        <v>136</v>
      </c>
      <c r="D227" s="77" t="s">
        <v>509</v>
      </c>
      <c r="E227" s="77" t="s">
        <v>510</v>
      </c>
      <c r="F227" s="77" t="s">
        <v>139</v>
      </c>
      <c r="G227" s="77" t="s">
        <v>140</v>
      </c>
      <c r="H227" s="77" t="s">
        <v>141</v>
      </c>
      <c r="I227" s="77" t="s">
        <v>140</v>
      </c>
      <c r="J227" s="77">
        <v>-184.62</v>
      </c>
      <c r="K227" s="77" t="s">
        <v>511</v>
      </c>
      <c r="L227" s="77" t="s">
        <v>624</v>
      </c>
      <c r="M227" s="77" t="s">
        <v>620</v>
      </c>
      <c r="N227" s="77" t="s">
        <v>627</v>
      </c>
      <c r="O227" s="77" t="s">
        <v>622</v>
      </c>
      <c r="P227" s="77" t="s">
        <v>82</v>
      </c>
      <c r="Q227" s="77" t="s">
        <v>628</v>
      </c>
      <c r="R227" s="77" t="s">
        <v>148</v>
      </c>
      <c r="S227" s="77" t="s">
        <v>517</v>
      </c>
      <c r="T227" s="79">
        <v>42262.413553240738</v>
      </c>
    </row>
    <row r="228" spans="1:20">
      <c r="A228" s="77" t="s">
        <v>170</v>
      </c>
      <c r="B228" s="77" t="s">
        <v>135</v>
      </c>
      <c r="C228" s="77" t="s">
        <v>136</v>
      </c>
      <c r="D228" s="77" t="s">
        <v>509</v>
      </c>
      <c r="E228" s="77" t="s">
        <v>510</v>
      </c>
      <c r="F228" s="77" t="s">
        <v>139</v>
      </c>
      <c r="G228" s="77" t="s">
        <v>140</v>
      </c>
      <c r="H228" s="77" t="s">
        <v>141</v>
      </c>
      <c r="I228" s="77" t="s">
        <v>140</v>
      </c>
      <c r="J228" s="77">
        <v>-52</v>
      </c>
      <c r="K228" s="77" t="s">
        <v>511</v>
      </c>
      <c r="L228" s="77" t="s">
        <v>624</v>
      </c>
      <c r="M228" s="77" t="s">
        <v>620</v>
      </c>
      <c r="N228" s="77" t="s">
        <v>627</v>
      </c>
      <c r="O228" s="77" t="s">
        <v>622</v>
      </c>
      <c r="P228" s="77" t="s">
        <v>82</v>
      </c>
      <c r="Q228" s="77" t="s">
        <v>629</v>
      </c>
      <c r="R228" s="77" t="s">
        <v>148</v>
      </c>
      <c r="S228" s="77" t="s">
        <v>517</v>
      </c>
      <c r="T228" s="79">
        <v>42262.413553240738</v>
      </c>
    </row>
    <row r="229" spans="1:20">
      <c r="A229" s="77" t="s">
        <v>160</v>
      </c>
      <c r="B229" s="77" t="s">
        <v>135</v>
      </c>
      <c r="C229" s="77" t="s">
        <v>136</v>
      </c>
      <c r="D229" s="77" t="s">
        <v>509</v>
      </c>
      <c r="E229" s="77" t="s">
        <v>510</v>
      </c>
      <c r="F229" s="77" t="s">
        <v>139</v>
      </c>
      <c r="G229" s="77" t="s">
        <v>140</v>
      </c>
      <c r="H229" s="77" t="s">
        <v>141</v>
      </c>
      <c r="I229" s="77" t="s">
        <v>140</v>
      </c>
      <c r="J229" s="77">
        <v>-172</v>
      </c>
      <c r="K229" s="77" t="s">
        <v>511</v>
      </c>
      <c r="L229" s="77" t="s">
        <v>630</v>
      </c>
      <c r="M229" s="77" t="s">
        <v>543</v>
      </c>
      <c r="N229" s="77" t="s">
        <v>631</v>
      </c>
      <c r="O229" s="77" t="s">
        <v>545</v>
      </c>
      <c r="P229" s="77" t="s">
        <v>82</v>
      </c>
      <c r="Q229" s="77" t="s">
        <v>632</v>
      </c>
      <c r="R229" s="77" t="s">
        <v>148</v>
      </c>
      <c r="S229" s="77" t="s">
        <v>517</v>
      </c>
      <c r="T229" s="79">
        <v>42142.378993055558</v>
      </c>
    </row>
    <row r="230" spans="1:20">
      <c r="A230" s="77" t="s">
        <v>134</v>
      </c>
      <c r="B230" s="77" t="s">
        <v>135</v>
      </c>
      <c r="C230" s="77" t="s">
        <v>136</v>
      </c>
      <c r="D230" s="77" t="s">
        <v>509</v>
      </c>
      <c r="E230" s="77" t="s">
        <v>510</v>
      </c>
      <c r="F230" s="77" t="s">
        <v>139</v>
      </c>
      <c r="G230" s="77" t="s">
        <v>140</v>
      </c>
      <c r="H230" s="77" t="s">
        <v>141</v>
      </c>
      <c r="I230" s="77" t="s">
        <v>140</v>
      </c>
      <c r="J230" s="77">
        <v>-172</v>
      </c>
      <c r="K230" s="77" t="s">
        <v>511</v>
      </c>
      <c r="L230" s="77" t="s">
        <v>633</v>
      </c>
      <c r="M230" s="77" t="s">
        <v>634</v>
      </c>
      <c r="N230" s="77" t="s">
        <v>635</v>
      </c>
      <c r="O230" s="77" t="s">
        <v>636</v>
      </c>
      <c r="P230" s="77" t="s">
        <v>82</v>
      </c>
      <c r="Q230" s="77" t="s">
        <v>637</v>
      </c>
      <c r="R230" s="77" t="s">
        <v>148</v>
      </c>
      <c r="S230" s="77" t="s">
        <v>517</v>
      </c>
      <c r="T230" s="79">
        <v>42171.391377314816</v>
      </c>
    </row>
    <row r="231" spans="1:20">
      <c r="A231" s="77" t="s">
        <v>155</v>
      </c>
      <c r="B231" s="77" t="s">
        <v>135</v>
      </c>
      <c r="C231" s="77" t="s">
        <v>136</v>
      </c>
      <c r="D231" s="77" t="s">
        <v>509</v>
      </c>
      <c r="E231" s="77" t="s">
        <v>510</v>
      </c>
      <c r="F231" s="77" t="s">
        <v>139</v>
      </c>
      <c r="G231" s="77" t="s">
        <v>140</v>
      </c>
      <c r="H231" s="77" t="s">
        <v>141</v>
      </c>
      <c r="I231" s="77" t="s">
        <v>140</v>
      </c>
      <c r="J231" s="77">
        <v>-90</v>
      </c>
      <c r="K231" s="77" t="s">
        <v>511</v>
      </c>
      <c r="L231" s="77" t="s">
        <v>638</v>
      </c>
      <c r="M231" s="77" t="s">
        <v>533</v>
      </c>
      <c r="N231" s="77" t="s">
        <v>639</v>
      </c>
      <c r="O231" s="77" t="s">
        <v>535</v>
      </c>
      <c r="P231" s="77" t="s">
        <v>82</v>
      </c>
      <c r="Q231" s="77" t="s">
        <v>640</v>
      </c>
      <c r="R231" s="77" t="s">
        <v>148</v>
      </c>
      <c r="S231" s="77" t="s">
        <v>517</v>
      </c>
      <c r="T231" s="79">
        <v>42354.404224537036</v>
      </c>
    </row>
    <row r="232" spans="1:20">
      <c r="A232" s="77" t="s">
        <v>165</v>
      </c>
      <c r="B232" s="77" t="s">
        <v>135</v>
      </c>
      <c r="C232" s="77" t="s">
        <v>136</v>
      </c>
      <c r="D232" s="77" t="s">
        <v>509</v>
      </c>
      <c r="E232" s="77" t="s">
        <v>510</v>
      </c>
      <c r="F232" s="77" t="s">
        <v>139</v>
      </c>
      <c r="G232" s="77" t="s">
        <v>140</v>
      </c>
      <c r="H232" s="77" t="s">
        <v>141</v>
      </c>
      <c r="I232" s="77" t="s">
        <v>140</v>
      </c>
      <c r="J232" s="77">
        <v>-46</v>
      </c>
      <c r="K232" s="77" t="s">
        <v>511</v>
      </c>
      <c r="L232" s="77" t="s">
        <v>641</v>
      </c>
      <c r="M232" s="77" t="s">
        <v>520</v>
      </c>
      <c r="N232" s="77" t="s">
        <v>642</v>
      </c>
      <c r="O232" s="77" t="s">
        <v>522</v>
      </c>
      <c r="P232" s="77" t="s">
        <v>82</v>
      </c>
      <c r="Q232" s="77" t="s">
        <v>643</v>
      </c>
      <c r="R232" s="77" t="s">
        <v>148</v>
      </c>
      <c r="S232" s="77" t="s">
        <v>517</v>
      </c>
      <c r="T232" s="79">
        <v>42296.408831018518</v>
      </c>
    </row>
    <row r="233" spans="1:20">
      <c r="A233" s="77" t="s">
        <v>185</v>
      </c>
      <c r="B233" s="77" t="s">
        <v>135</v>
      </c>
      <c r="C233" s="77" t="s">
        <v>136</v>
      </c>
      <c r="D233" s="77" t="s">
        <v>509</v>
      </c>
      <c r="E233" s="77" t="s">
        <v>510</v>
      </c>
      <c r="F233" s="77" t="s">
        <v>139</v>
      </c>
      <c r="G233" s="77" t="s">
        <v>140</v>
      </c>
      <c r="H233" s="77" t="s">
        <v>141</v>
      </c>
      <c r="I233" s="77" t="s">
        <v>140</v>
      </c>
      <c r="J233" s="77">
        <v>-172</v>
      </c>
      <c r="K233" s="77" t="s">
        <v>511</v>
      </c>
      <c r="L233" s="77" t="s">
        <v>644</v>
      </c>
      <c r="M233" s="77" t="s">
        <v>560</v>
      </c>
      <c r="N233" s="77" t="s">
        <v>645</v>
      </c>
      <c r="O233" s="77" t="s">
        <v>562</v>
      </c>
      <c r="P233" s="77" t="s">
        <v>82</v>
      </c>
      <c r="Q233" s="77" t="s">
        <v>646</v>
      </c>
      <c r="R233" s="77" t="s">
        <v>148</v>
      </c>
      <c r="S233" s="77" t="s">
        <v>517</v>
      </c>
      <c r="T233" s="79">
        <v>42205.388020833336</v>
      </c>
    </row>
    <row r="234" spans="1:20">
      <c r="A234" s="77" t="s">
        <v>185</v>
      </c>
      <c r="B234" s="77" t="s">
        <v>135</v>
      </c>
      <c r="C234" s="77" t="s">
        <v>136</v>
      </c>
      <c r="D234" s="77" t="s">
        <v>509</v>
      </c>
      <c r="E234" s="77" t="s">
        <v>510</v>
      </c>
      <c r="F234" s="77" t="s">
        <v>139</v>
      </c>
      <c r="G234" s="77" t="s">
        <v>140</v>
      </c>
      <c r="H234" s="77" t="s">
        <v>141</v>
      </c>
      <c r="I234" s="77" t="s">
        <v>140</v>
      </c>
      <c r="J234" s="77">
        <v>-290</v>
      </c>
      <c r="K234" s="77" t="s">
        <v>511</v>
      </c>
      <c r="L234" s="77" t="s">
        <v>644</v>
      </c>
      <c r="M234" s="77" t="s">
        <v>528</v>
      </c>
      <c r="N234" s="77" t="s">
        <v>647</v>
      </c>
      <c r="O234" s="77" t="s">
        <v>530</v>
      </c>
      <c r="P234" s="77" t="s">
        <v>82</v>
      </c>
      <c r="Q234" s="77" t="s">
        <v>648</v>
      </c>
      <c r="R234" s="77" t="s">
        <v>148</v>
      </c>
      <c r="S234" s="77" t="s">
        <v>517</v>
      </c>
      <c r="T234" s="79">
        <v>42205.388020833336</v>
      </c>
    </row>
    <row r="235" spans="1:20">
      <c r="A235" s="77" t="s">
        <v>150</v>
      </c>
      <c r="B235" s="77" t="s">
        <v>135</v>
      </c>
      <c r="C235" s="77" t="s">
        <v>136</v>
      </c>
      <c r="D235" s="77" t="s">
        <v>509</v>
      </c>
      <c r="E235" s="77" t="s">
        <v>510</v>
      </c>
      <c r="F235" s="77" t="s">
        <v>139</v>
      </c>
      <c r="G235" s="77" t="s">
        <v>140</v>
      </c>
      <c r="H235" s="77" t="s">
        <v>141</v>
      </c>
      <c r="I235" s="77" t="s">
        <v>140</v>
      </c>
      <c r="J235" s="77">
        <v>-585</v>
      </c>
      <c r="K235" s="77" t="s">
        <v>511</v>
      </c>
      <c r="L235" s="77" t="s">
        <v>649</v>
      </c>
      <c r="M235" s="77" t="s">
        <v>513</v>
      </c>
      <c r="N235" s="77" t="s">
        <v>650</v>
      </c>
      <c r="O235" s="77" t="s">
        <v>515</v>
      </c>
      <c r="P235" s="77" t="s">
        <v>82</v>
      </c>
      <c r="Q235" s="77" t="s">
        <v>651</v>
      </c>
      <c r="R235" s="77" t="s">
        <v>148</v>
      </c>
      <c r="S235" s="77" t="s">
        <v>517</v>
      </c>
      <c r="T235" s="79">
        <v>42234.419571759259</v>
      </c>
    </row>
    <row r="236" spans="1:20">
      <c r="A236" s="77" t="s">
        <v>170</v>
      </c>
      <c r="B236" s="77" t="s">
        <v>135</v>
      </c>
      <c r="C236" s="77" t="s">
        <v>136</v>
      </c>
      <c r="D236" s="77" t="s">
        <v>509</v>
      </c>
      <c r="E236" s="77" t="s">
        <v>510</v>
      </c>
      <c r="F236" s="77" t="s">
        <v>139</v>
      </c>
      <c r="G236" s="77" t="s">
        <v>140</v>
      </c>
      <c r="H236" s="77" t="s">
        <v>141</v>
      </c>
      <c r="I236" s="77" t="s">
        <v>140</v>
      </c>
      <c r="J236" s="77">
        <v>-91</v>
      </c>
      <c r="K236" s="77" t="s">
        <v>511</v>
      </c>
      <c r="L236" s="77" t="s">
        <v>652</v>
      </c>
      <c r="M236" s="77" t="s">
        <v>520</v>
      </c>
      <c r="N236" s="77" t="s">
        <v>653</v>
      </c>
      <c r="O236" s="77" t="s">
        <v>522</v>
      </c>
      <c r="P236" s="77" t="s">
        <v>82</v>
      </c>
      <c r="Q236" s="77" t="s">
        <v>654</v>
      </c>
      <c r="R236" s="77" t="s">
        <v>148</v>
      </c>
      <c r="S236" s="77" t="s">
        <v>517</v>
      </c>
      <c r="T236" s="79">
        <v>42265.384074074071</v>
      </c>
    </row>
    <row r="237" spans="1:20">
      <c r="A237" s="77" t="s">
        <v>189</v>
      </c>
      <c r="B237" s="77" t="s">
        <v>135</v>
      </c>
      <c r="C237" s="77" t="s">
        <v>136</v>
      </c>
      <c r="D237" s="77" t="s">
        <v>509</v>
      </c>
      <c r="E237" s="77" t="s">
        <v>510</v>
      </c>
      <c r="F237" s="77" t="s">
        <v>139</v>
      </c>
      <c r="G237" s="77" t="s">
        <v>140</v>
      </c>
      <c r="H237" s="77" t="s">
        <v>141</v>
      </c>
      <c r="I237" s="77" t="s">
        <v>140</v>
      </c>
      <c r="J237" s="77">
        <v>-172</v>
      </c>
      <c r="K237" s="77" t="s">
        <v>511</v>
      </c>
      <c r="L237" s="77" t="s">
        <v>655</v>
      </c>
      <c r="M237" s="77" t="s">
        <v>543</v>
      </c>
      <c r="N237" s="77" t="s">
        <v>656</v>
      </c>
      <c r="O237" s="77" t="s">
        <v>545</v>
      </c>
      <c r="P237" s="77" t="s">
        <v>82</v>
      </c>
      <c r="Q237" s="77" t="s">
        <v>657</v>
      </c>
      <c r="R237" s="77" t="s">
        <v>148</v>
      </c>
      <c r="S237" s="77" t="s">
        <v>517</v>
      </c>
      <c r="T237" s="79">
        <v>42326.400150462963</v>
      </c>
    </row>
    <row r="238" spans="1:20">
      <c r="A238" s="77" t="s">
        <v>189</v>
      </c>
      <c r="B238" s="77" t="s">
        <v>135</v>
      </c>
      <c r="C238" s="77" t="s">
        <v>136</v>
      </c>
      <c r="D238" s="77" t="s">
        <v>509</v>
      </c>
      <c r="E238" s="77" t="s">
        <v>510</v>
      </c>
      <c r="F238" s="77" t="s">
        <v>139</v>
      </c>
      <c r="G238" s="77" t="s">
        <v>140</v>
      </c>
      <c r="H238" s="77" t="s">
        <v>141</v>
      </c>
      <c r="I238" s="77" t="s">
        <v>140</v>
      </c>
      <c r="J238" s="77">
        <v>-112</v>
      </c>
      <c r="K238" s="77" t="s">
        <v>511</v>
      </c>
      <c r="L238" s="77" t="s">
        <v>655</v>
      </c>
      <c r="M238" s="77" t="s">
        <v>634</v>
      </c>
      <c r="N238" s="77" t="s">
        <v>658</v>
      </c>
      <c r="O238" s="77" t="s">
        <v>636</v>
      </c>
      <c r="P238" s="77" t="s">
        <v>82</v>
      </c>
      <c r="Q238" s="77" t="s">
        <v>659</v>
      </c>
      <c r="R238" s="77" t="s">
        <v>148</v>
      </c>
      <c r="S238" s="77" t="s">
        <v>517</v>
      </c>
      <c r="T238" s="79">
        <v>42326.400150462963</v>
      </c>
    </row>
    <row r="239" spans="1:20">
      <c r="A239" s="77" t="s">
        <v>160</v>
      </c>
      <c r="B239" s="77" t="s">
        <v>135</v>
      </c>
      <c r="C239" s="77" t="s">
        <v>136</v>
      </c>
      <c r="D239" s="77" t="s">
        <v>509</v>
      </c>
      <c r="E239" s="77" t="s">
        <v>510</v>
      </c>
      <c r="F239" s="77" t="s">
        <v>139</v>
      </c>
      <c r="G239" s="77" t="s">
        <v>140</v>
      </c>
      <c r="H239" s="77" t="s">
        <v>141</v>
      </c>
      <c r="I239" s="77" t="s">
        <v>140</v>
      </c>
      <c r="J239" s="77">
        <v>-172</v>
      </c>
      <c r="K239" s="77" t="s">
        <v>511</v>
      </c>
      <c r="L239" s="77" t="s">
        <v>660</v>
      </c>
      <c r="M239" s="77" t="s">
        <v>634</v>
      </c>
      <c r="N239" s="77" t="s">
        <v>661</v>
      </c>
      <c r="O239" s="77" t="s">
        <v>636</v>
      </c>
      <c r="P239" s="77" t="s">
        <v>82</v>
      </c>
      <c r="Q239" s="77" t="s">
        <v>662</v>
      </c>
      <c r="R239" s="77" t="s">
        <v>148</v>
      </c>
      <c r="S239" s="77" t="s">
        <v>517</v>
      </c>
      <c r="T239" s="79">
        <v>42143.407731481479</v>
      </c>
    </row>
    <row r="240" spans="1:20">
      <c r="A240" s="77" t="s">
        <v>134</v>
      </c>
      <c r="B240" s="77" t="s">
        <v>135</v>
      </c>
      <c r="C240" s="77" t="s">
        <v>136</v>
      </c>
      <c r="D240" s="77" t="s">
        <v>509</v>
      </c>
      <c r="E240" s="77" t="s">
        <v>510</v>
      </c>
      <c r="F240" s="77" t="s">
        <v>139</v>
      </c>
      <c r="G240" s="77" t="s">
        <v>140</v>
      </c>
      <c r="H240" s="77" t="s">
        <v>141</v>
      </c>
      <c r="I240" s="77" t="s">
        <v>140</v>
      </c>
      <c r="J240" s="77">
        <v>-172</v>
      </c>
      <c r="K240" s="77" t="s">
        <v>511</v>
      </c>
      <c r="L240" s="77" t="s">
        <v>663</v>
      </c>
      <c r="M240" s="77" t="s">
        <v>560</v>
      </c>
      <c r="N240" s="77" t="s">
        <v>664</v>
      </c>
      <c r="O240" s="77" t="s">
        <v>562</v>
      </c>
      <c r="P240" s="77" t="s">
        <v>82</v>
      </c>
      <c r="Q240" s="77" t="s">
        <v>665</v>
      </c>
      <c r="R240" s="77" t="s">
        <v>148</v>
      </c>
      <c r="S240" s="77" t="s">
        <v>517</v>
      </c>
      <c r="T240" s="79">
        <v>42177.36209490741</v>
      </c>
    </row>
    <row r="241" spans="1:20">
      <c r="A241" s="77" t="s">
        <v>134</v>
      </c>
      <c r="B241" s="77" t="s">
        <v>135</v>
      </c>
      <c r="C241" s="77" t="s">
        <v>136</v>
      </c>
      <c r="D241" s="77" t="s">
        <v>509</v>
      </c>
      <c r="E241" s="77" t="s">
        <v>510</v>
      </c>
      <c r="F241" s="77" t="s">
        <v>139</v>
      </c>
      <c r="G241" s="77" t="s">
        <v>140</v>
      </c>
      <c r="H241" s="77" t="s">
        <v>141</v>
      </c>
      <c r="I241" s="77" t="s">
        <v>140</v>
      </c>
      <c r="J241" s="77">
        <v>-345</v>
      </c>
      <c r="K241" s="77" t="s">
        <v>511</v>
      </c>
      <c r="L241" s="77" t="s">
        <v>663</v>
      </c>
      <c r="M241" s="77" t="s">
        <v>620</v>
      </c>
      <c r="N241" s="77" t="s">
        <v>666</v>
      </c>
      <c r="O241" s="77" t="s">
        <v>622</v>
      </c>
      <c r="P241" s="77" t="s">
        <v>82</v>
      </c>
      <c r="Q241" s="77" t="s">
        <v>667</v>
      </c>
      <c r="R241" s="77" t="s">
        <v>148</v>
      </c>
      <c r="S241" s="77" t="s">
        <v>517</v>
      </c>
      <c r="T241" s="79">
        <v>42177.36209490741</v>
      </c>
    </row>
    <row r="242" spans="1:20">
      <c r="A242" s="77" t="s">
        <v>165</v>
      </c>
      <c r="B242" s="77" t="s">
        <v>135</v>
      </c>
      <c r="C242" s="77" t="s">
        <v>136</v>
      </c>
      <c r="D242" s="77" t="s">
        <v>509</v>
      </c>
      <c r="E242" s="77" t="s">
        <v>510</v>
      </c>
      <c r="F242" s="77" t="s">
        <v>139</v>
      </c>
      <c r="G242" s="77" t="s">
        <v>140</v>
      </c>
      <c r="H242" s="77" t="s">
        <v>141</v>
      </c>
      <c r="I242" s="77" t="s">
        <v>140</v>
      </c>
      <c r="J242" s="77">
        <v>-112</v>
      </c>
      <c r="K242" s="77" t="s">
        <v>511</v>
      </c>
      <c r="L242" s="77" t="s">
        <v>668</v>
      </c>
      <c r="M242" s="77" t="s">
        <v>669</v>
      </c>
      <c r="N242" s="77" t="s">
        <v>670</v>
      </c>
      <c r="O242" s="77" t="s">
        <v>671</v>
      </c>
      <c r="P242" s="77" t="s">
        <v>82</v>
      </c>
      <c r="Q242" s="77" t="s">
        <v>672</v>
      </c>
      <c r="R242" s="77" t="s">
        <v>148</v>
      </c>
      <c r="S242" s="77" t="s">
        <v>517</v>
      </c>
      <c r="T242" s="79">
        <v>42298.415289351855</v>
      </c>
    </row>
    <row r="243" spans="1:20">
      <c r="A243" s="77" t="s">
        <v>179</v>
      </c>
      <c r="B243" s="77" t="s">
        <v>135</v>
      </c>
      <c r="C243" s="77" t="s">
        <v>136</v>
      </c>
      <c r="D243" s="77" t="s">
        <v>509</v>
      </c>
      <c r="E243" s="77" t="s">
        <v>510</v>
      </c>
      <c r="F243" s="77" t="s">
        <v>139</v>
      </c>
      <c r="G243" s="77" t="s">
        <v>140</v>
      </c>
      <c r="H243" s="77" t="s">
        <v>141</v>
      </c>
      <c r="I243" s="77" t="s">
        <v>140</v>
      </c>
      <c r="J243" s="77">
        <v>-45</v>
      </c>
      <c r="K243" s="77" t="s">
        <v>511</v>
      </c>
      <c r="L243" s="77" t="s">
        <v>673</v>
      </c>
      <c r="M243" s="77" t="s">
        <v>566</v>
      </c>
      <c r="N243" s="77" t="s">
        <v>674</v>
      </c>
      <c r="O243" s="77" t="s">
        <v>568</v>
      </c>
      <c r="P243" s="77" t="s">
        <v>82</v>
      </c>
      <c r="Q243" s="77" t="s">
        <v>675</v>
      </c>
      <c r="R243" s="77" t="s">
        <v>148</v>
      </c>
      <c r="S243" s="77" t="s">
        <v>517</v>
      </c>
      <c r="T243" s="79">
        <v>42116.382303240738</v>
      </c>
    </row>
    <row r="244" spans="1:20">
      <c r="A244" s="77" t="s">
        <v>179</v>
      </c>
      <c r="B244" s="77" t="s">
        <v>135</v>
      </c>
      <c r="C244" s="77" t="s">
        <v>136</v>
      </c>
      <c r="D244" s="77" t="s">
        <v>509</v>
      </c>
      <c r="E244" s="77" t="s">
        <v>510</v>
      </c>
      <c r="F244" s="77" t="s">
        <v>139</v>
      </c>
      <c r="G244" s="77" t="s">
        <v>140</v>
      </c>
      <c r="H244" s="77" t="s">
        <v>141</v>
      </c>
      <c r="I244" s="77" t="s">
        <v>140</v>
      </c>
      <c r="J244" s="77">
        <v>-290</v>
      </c>
      <c r="K244" s="77" t="s">
        <v>511</v>
      </c>
      <c r="L244" s="77" t="s">
        <v>673</v>
      </c>
      <c r="M244" s="77" t="s">
        <v>566</v>
      </c>
      <c r="N244" s="77" t="s">
        <v>676</v>
      </c>
      <c r="O244" s="77" t="s">
        <v>568</v>
      </c>
      <c r="P244" s="77" t="s">
        <v>82</v>
      </c>
      <c r="Q244" s="77" t="s">
        <v>677</v>
      </c>
      <c r="R244" s="77" t="s">
        <v>148</v>
      </c>
      <c r="S244" s="77" t="s">
        <v>517</v>
      </c>
      <c r="T244" s="79">
        <v>42116.382303240738</v>
      </c>
    </row>
    <row r="245" spans="1:20">
      <c r="A245" s="77" t="s">
        <v>185</v>
      </c>
      <c r="B245" s="77" t="s">
        <v>135</v>
      </c>
      <c r="C245" s="77" t="s">
        <v>136</v>
      </c>
      <c r="D245" s="77" t="s">
        <v>509</v>
      </c>
      <c r="E245" s="77" t="s">
        <v>510</v>
      </c>
      <c r="F245" s="77" t="s">
        <v>139</v>
      </c>
      <c r="G245" s="77" t="s">
        <v>140</v>
      </c>
      <c r="H245" s="77" t="s">
        <v>141</v>
      </c>
      <c r="I245" s="77" t="s">
        <v>140</v>
      </c>
      <c r="J245" s="77">
        <v>-172</v>
      </c>
      <c r="K245" s="77" t="s">
        <v>511</v>
      </c>
      <c r="L245" s="77" t="s">
        <v>678</v>
      </c>
      <c r="M245" s="77" t="s">
        <v>560</v>
      </c>
      <c r="N245" s="77" t="s">
        <v>679</v>
      </c>
      <c r="O245" s="77" t="s">
        <v>562</v>
      </c>
      <c r="P245" s="77" t="s">
        <v>82</v>
      </c>
      <c r="Q245" s="77" t="s">
        <v>680</v>
      </c>
      <c r="R245" s="77" t="s">
        <v>148</v>
      </c>
      <c r="S245" s="77" t="s">
        <v>517</v>
      </c>
      <c r="T245" s="79">
        <v>42207.398576388892</v>
      </c>
    </row>
    <row r="246" spans="1:20">
      <c r="A246" s="77" t="s">
        <v>170</v>
      </c>
      <c r="B246" s="77" t="s">
        <v>135</v>
      </c>
      <c r="C246" s="77" t="s">
        <v>136</v>
      </c>
      <c r="D246" s="77" t="s">
        <v>509</v>
      </c>
      <c r="E246" s="77" t="s">
        <v>510</v>
      </c>
      <c r="F246" s="77" t="s">
        <v>139</v>
      </c>
      <c r="G246" s="77" t="s">
        <v>140</v>
      </c>
      <c r="H246" s="77" t="s">
        <v>141</v>
      </c>
      <c r="I246" s="77" t="s">
        <v>140</v>
      </c>
      <c r="J246" s="77">
        <v>-45</v>
      </c>
      <c r="K246" s="77" t="s">
        <v>511</v>
      </c>
      <c r="L246" s="77" t="s">
        <v>681</v>
      </c>
      <c r="M246" s="77" t="s">
        <v>682</v>
      </c>
      <c r="N246" s="77" t="s">
        <v>683</v>
      </c>
      <c r="O246" s="77" t="s">
        <v>684</v>
      </c>
      <c r="P246" s="77" t="s">
        <v>82</v>
      </c>
      <c r="Q246" s="77" t="s">
        <v>685</v>
      </c>
      <c r="R246" s="77" t="s">
        <v>148</v>
      </c>
      <c r="S246" s="77" t="s">
        <v>517</v>
      </c>
      <c r="T246" s="79">
        <v>42269.417303240742</v>
      </c>
    </row>
    <row r="247" spans="1:20">
      <c r="A247" s="77" t="s">
        <v>170</v>
      </c>
      <c r="B247" s="77" t="s">
        <v>135</v>
      </c>
      <c r="C247" s="77" t="s">
        <v>136</v>
      </c>
      <c r="D247" s="77" t="s">
        <v>509</v>
      </c>
      <c r="E247" s="77" t="s">
        <v>510</v>
      </c>
      <c r="F247" s="77" t="s">
        <v>139</v>
      </c>
      <c r="G247" s="77" t="s">
        <v>140</v>
      </c>
      <c r="H247" s="77" t="s">
        <v>141</v>
      </c>
      <c r="I247" s="77" t="s">
        <v>140</v>
      </c>
      <c r="J247" s="77">
        <v>-46</v>
      </c>
      <c r="K247" s="77" t="s">
        <v>511</v>
      </c>
      <c r="L247" s="77" t="s">
        <v>681</v>
      </c>
      <c r="M247" s="77" t="s">
        <v>520</v>
      </c>
      <c r="N247" s="77" t="s">
        <v>686</v>
      </c>
      <c r="O247" s="77" t="s">
        <v>522</v>
      </c>
      <c r="P247" s="77" t="s">
        <v>82</v>
      </c>
      <c r="Q247" s="77" t="s">
        <v>687</v>
      </c>
      <c r="R247" s="77" t="s">
        <v>148</v>
      </c>
      <c r="S247" s="77" t="s">
        <v>517</v>
      </c>
      <c r="T247" s="79">
        <v>42269.417303240742</v>
      </c>
    </row>
    <row r="248" spans="1:20">
      <c r="A248" s="77" t="s">
        <v>165</v>
      </c>
      <c r="B248" s="77" t="s">
        <v>135</v>
      </c>
      <c r="C248" s="77" t="s">
        <v>136</v>
      </c>
      <c r="D248" s="77" t="s">
        <v>509</v>
      </c>
      <c r="E248" s="77" t="s">
        <v>510</v>
      </c>
      <c r="F248" s="77" t="s">
        <v>139</v>
      </c>
      <c r="G248" s="77" t="s">
        <v>140</v>
      </c>
      <c r="H248" s="77" t="s">
        <v>141</v>
      </c>
      <c r="I248" s="77" t="s">
        <v>140</v>
      </c>
      <c r="J248" s="77">
        <v>-46</v>
      </c>
      <c r="K248" s="77" t="s">
        <v>511</v>
      </c>
      <c r="L248" s="77" t="s">
        <v>688</v>
      </c>
      <c r="M248" s="77" t="s">
        <v>520</v>
      </c>
      <c r="N248" s="77" t="s">
        <v>689</v>
      </c>
      <c r="O248" s="77" t="s">
        <v>522</v>
      </c>
      <c r="P248" s="77" t="s">
        <v>82</v>
      </c>
      <c r="Q248" s="77" t="s">
        <v>690</v>
      </c>
      <c r="R248" s="77" t="s">
        <v>148</v>
      </c>
      <c r="S248" s="77" t="s">
        <v>517</v>
      </c>
      <c r="T248" s="79">
        <v>42299.41684027778</v>
      </c>
    </row>
    <row r="249" spans="1:20">
      <c r="A249" s="77" t="s">
        <v>155</v>
      </c>
      <c r="B249" s="77" t="s">
        <v>135</v>
      </c>
      <c r="C249" s="77" t="s">
        <v>136</v>
      </c>
      <c r="D249" s="77" t="s">
        <v>509</v>
      </c>
      <c r="E249" s="77" t="s">
        <v>510</v>
      </c>
      <c r="F249" s="77" t="s">
        <v>139</v>
      </c>
      <c r="G249" s="77" t="s">
        <v>140</v>
      </c>
      <c r="H249" s="77" t="s">
        <v>141</v>
      </c>
      <c r="I249" s="77" t="s">
        <v>140</v>
      </c>
      <c r="J249" s="77">
        <v>-112</v>
      </c>
      <c r="K249" s="77" t="s">
        <v>511</v>
      </c>
      <c r="L249" s="77" t="s">
        <v>691</v>
      </c>
      <c r="M249" s="77" t="s">
        <v>692</v>
      </c>
      <c r="N249" s="77" t="s">
        <v>693</v>
      </c>
      <c r="O249" s="77" t="s">
        <v>694</v>
      </c>
      <c r="P249" s="77" t="s">
        <v>82</v>
      </c>
      <c r="Q249" s="77" t="s">
        <v>695</v>
      </c>
      <c r="R249" s="77" t="s">
        <v>148</v>
      </c>
      <c r="S249" s="77" t="s">
        <v>517</v>
      </c>
      <c r="T249" s="79">
        <v>42360.422951388886</v>
      </c>
    </row>
    <row r="250" spans="1:20">
      <c r="A250" s="77" t="s">
        <v>155</v>
      </c>
      <c r="B250" s="77" t="s">
        <v>135</v>
      </c>
      <c r="C250" s="77" t="s">
        <v>136</v>
      </c>
      <c r="D250" s="77" t="s">
        <v>509</v>
      </c>
      <c r="E250" s="77" t="s">
        <v>510</v>
      </c>
      <c r="F250" s="77" t="s">
        <v>139</v>
      </c>
      <c r="G250" s="77" t="s">
        <v>140</v>
      </c>
      <c r="H250" s="77" t="s">
        <v>141</v>
      </c>
      <c r="I250" s="77" t="s">
        <v>140</v>
      </c>
      <c r="J250" s="77">
        <v>-92</v>
      </c>
      <c r="K250" s="77" t="s">
        <v>511</v>
      </c>
      <c r="L250" s="77" t="s">
        <v>691</v>
      </c>
      <c r="M250" s="77" t="s">
        <v>533</v>
      </c>
      <c r="N250" s="77" t="s">
        <v>696</v>
      </c>
      <c r="O250" s="77" t="s">
        <v>535</v>
      </c>
      <c r="P250" s="77" t="s">
        <v>82</v>
      </c>
      <c r="Q250" s="77" t="s">
        <v>697</v>
      </c>
      <c r="R250" s="77" t="s">
        <v>148</v>
      </c>
      <c r="S250" s="77" t="s">
        <v>517</v>
      </c>
      <c r="T250" s="79">
        <v>42360.422951388886</v>
      </c>
    </row>
    <row r="251" spans="1:20">
      <c r="A251" s="77" t="s">
        <v>155</v>
      </c>
      <c r="B251" s="77" t="s">
        <v>135</v>
      </c>
      <c r="C251" s="77" t="s">
        <v>136</v>
      </c>
      <c r="D251" s="77" t="s">
        <v>509</v>
      </c>
      <c r="E251" s="77" t="s">
        <v>510</v>
      </c>
      <c r="F251" s="77" t="s">
        <v>139</v>
      </c>
      <c r="G251" s="77" t="s">
        <v>140</v>
      </c>
      <c r="H251" s="77" t="s">
        <v>141</v>
      </c>
      <c r="I251" s="77" t="s">
        <v>140</v>
      </c>
      <c r="J251" s="77">
        <v>-92</v>
      </c>
      <c r="K251" s="77" t="s">
        <v>511</v>
      </c>
      <c r="L251" s="77" t="s">
        <v>691</v>
      </c>
      <c r="M251" s="77" t="s">
        <v>520</v>
      </c>
      <c r="N251" s="77" t="s">
        <v>698</v>
      </c>
      <c r="O251" s="77" t="s">
        <v>522</v>
      </c>
      <c r="P251" s="77" t="s">
        <v>82</v>
      </c>
      <c r="Q251" s="77" t="s">
        <v>699</v>
      </c>
      <c r="R251" s="77" t="s">
        <v>148</v>
      </c>
      <c r="S251" s="77" t="s">
        <v>517</v>
      </c>
      <c r="T251" s="79">
        <v>42360.422951388886</v>
      </c>
    </row>
    <row r="252" spans="1:20">
      <c r="A252" s="77" t="s">
        <v>165</v>
      </c>
      <c r="B252" s="77" t="s">
        <v>135</v>
      </c>
      <c r="C252" s="77" t="s">
        <v>136</v>
      </c>
      <c r="D252" s="77" t="s">
        <v>509</v>
      </c>
      <c r="E252" s="77" t="s">
        <v>510</v>
      </c>
      <c r="F252" s="77" t="s">
        <v>139</v>
      </c>
      <c r="G252" s="77" t="s">
        <v>140</v>
      </c>
      <c r="H252" s="77" t="s">
        <v>141</v>
      </c>
      <c r="I252" s="77" t="s">
        <v>140</v>
      </c>
      <c r="J252" s="77">
        <v>-345</v>
      </c>
      <c r="K252" s="77" t="s">
        <v>511</v>
      </c>
      <c r="L252" s="77" t="s">
        <v>700</v>
      </c>
      <c r="M252" s="77" t="s">
        <v>560</v>
      </c>
      <c r="N252" s="77" t="s">
        <v>701</v>
      </c>
      <c r="O252" s="77" t="s">
        <v>562</v>
      </c>
      <c r="P252" s="77" t="s">
        <v>82</v>
      </c>
      <c r="Q252" s="77" t="s">
        <v>702</v>
      </c>
      <c r="R252" s="77" t="s">
        <v>148</v>
      </c>
      <c r="S252" s="77" t="s">
        <v>517</v>
      </c>
      <c r="T252" s="79">
        <v>42300.419722222221</v>
      </c>
    </row>
    <row r="253" spans="1:20">
      <c r="A253" s="77" t="s">
        <v>165</v>
      </c>
      <c r="B253" s="77" t="s">
        <v>135</v>
      </c>
      <c r="C253" s="77" t="s">
        <v>136</v>
      </c>
      <c r="D253" s="77" t="s">
        <v>509</v>
      </c>
      <c r="E253" s="77" t="s">
        <v>510</v>
      </c>
      <c r="F253" s="77" t="s">
        <v>139</v>
      </c>
      <c r="G253" s="77" t="s">
        <v>140</v>
      </c>
      <c r="H253" s="77" t="s">
        <v>141</v>
      </c>
      <c r="I253" s="77" t="s">
        <v>140</v>
      </c>
      <c r="J253" s="77">
        <v>-172</v>
      </c>
      <c r="K253" s="77" t="s">
        <v>511</v>
      </c>
      <c r="L253" s="77" t="s">
        <v>700</v>
      </c>
      <c r="M253" s="77" t="s">
        <v>703</v>
      </c>
      <c r="N253" s="77" t="s">
        <v>704</v>
      </c>
      <c r="O253" s="77" t="s">
        <v>705</v>
      </c>
      <c r="P253" s="77" t="s">
        <v>82</v>
      </c>
      <c r="Q253" s="77" t="s">
        <v>706</v>
      </c>
      <c r="R253" s="77" t="s">
        <v>148</v>
      </c>
      <c r="S253" s="77" t="s">
        <v>517</v>
      </c>
      <c r="T253" s="79">
        <v>42300.419722222221</v>
      </c>
    </row>
    <row r="254" spans="1:20">
      <c r="A254" s="77" t="s">
        <v>165</v>
      </c>
      <c r="B254" s="77" t="s">
        <v>135</v>
      </c>
      <c r="C254" s="77" t="s">
        <v>136</v>
      </c>
      <c r="D254" s="77" t="s">
        <v>509</v>
      </c>
      <c r="E254" s="77" t="s">
        <v>510</v>
      </c>
      <c r="F254" s="77" t="s">
        <v>139</v>
      </c>
      <c r="G254" s="77" t="s">
        <v>140</v>
      </c>
      <c r="H254" s="77" t="s">
        <v>141</v>
      </c>
      <c r="I254" s="77" t="s">
        <v>140</v>
      </c>
      <c r="J254" s="77">
        <v>-140</v>
      </c>
      <c r="K254" s="77" t="s">
        <v>511</v>
      </c>
      <c r="L254" s="77" t="s">
        <v>700</v>
      </c>
      <c r="M254" s="77" t="s">
        <v>513</v>
      </c>
      <c r="N254" s="77" t="s">
        <v>707</v>
      </c>
      <c r="O254" s="77" t="s">
        <v>515</v>
      </c>
      <c r="P254" s="77" t="s">
        <v>82</v>
      </c>
      <c r="Q254" s="77" t="s">
        <v>708</v>
      </c>
      <c r="R254" s="77" t="s">
        <v>148</v>
      </c>
      <c r="S254" s="77" t="s">
        <v>517</v>
      </c>
      <c r="T254" s="79">
        <v>42300.419722222221</v>
      </c>
    </row>
    <row r="255" spans="1:20">
      <c r="A255" s="77" t="s">
        <v>165</v>
      </c>
      <c r="B255" s="77" t="s">
        <v>135</v>
      </c>
      <c r="C255" s="77" t="s">
        <v>136</v>
      </c>
      <c r="D255" s="77" t="s">
        <v>509</v>
      </c>
      <c r="E255" s="77" t="s">
        <v>510</v>
      </c>
      <c r="F255" s="77" t="s">
        <v>139</v>
      </c>
      <c r="G255" s="77" t="s">
        <v>140</v>
      </c>
      <c r="H255" s="77" t="s">
        <v>141</v>
      </c>
      <c r="I255" s="77" t="s">
        <v>140</v>
      </c>
      <c r="J255" s="77">
        <v>-52</v>
      </c>
      <c r="K255" s="77" t="s">
        <v>511</v>
      </c>
      <c r="L255" s="77" t="s">
        <v>700</v>
      </c>
      <c r="M255" s="77" t="s">
        <v>513</v>
      </c>
      <c r="N255" s="77" t="s">
        <v>707</v>
      </c>
      <c r="O255" s="77" t="s">
        <v>515</v>
      </c>
      <c r="P255" s="77" t="s">
        <v>82</v>
      </c>
      <c r="Q255" s="77" t="s">
        <v>709</v>
      </c>
      <c r="R255" s="77" t="s">
        <v>148</v>
      </c>
      <c r="S255" s="77" t="s">
        <v>517</v>
      </c>
      <c r="T255" s="79">
        <v>42300.419722222221</v>
      </c>
    </row>
    <row r="256" spans="1:20">
      <c r="A256" s="77" t="s">
        <v>165</v>
      </c>
      <c r="B256" s="77" t="s">
        <v>135</v>
      </c>
      <c r="C256" s="77" t="s">
        <v>136</v>
      </c>
      <c r="D256" s="77" t="s">
        <v>509</v>
      </c>
      <c r="E256" s="77" t="s">
        <v>510</v>
      </c>
      <c r="F256" s="77" t="s">
        <v>139</v>
      </c>
      <c r="G256" s="77" t="s">
        <v>140</v>
      </c>
      <c r="H256" s="77" t="s">
        <v>141</v>
      </c>
      <c r="I256" s="77" t="s">
        <v>140</v>
      </c>
      <c r="J256" s="77">
        <v>-123.7</v>
      </c>
      <c r="K256" s="77" t="s">
        <v>511</v>
      </c>
      <c r="L256" s="77" t="s">
        <v>710</v>
      </c>
      <c r="M256" s="77" t="s">
        <v>711</v>
      </c>
      <c r="N256" s="77" t="s">
        <v>712</v>
      </c>
      <c r="O256" s="77" t="s">
        <v>713</v>
      </c>
      <c r="P256" s="77" t="s">
        <v>82</v>
      </c>
      <c r="Q256" s="77" t="s">
        <v>714</v>
      </c>
      <c r="R256" s="77" t="s">
        <v>148</v>
      </c>
      <c r="S256" s="77" t="s">
        <v>517</v>
      </c>
      <c r="T256" s="79">
        <v>42303.37773148148</v>
      </c>
    </row>
    <row r="257" spans="1:23">
      <c r="A257" s="77" t="s">
        <v>165</v>
      </c>
      <c r="B257" s="77" t="s">
        <v>135</v>
      </c>
      <c r="C257" s="77" t="s">
        <v>136</v>
      </c>
      <c r="D257" s="77" t="s">
        <v>509</v>
      </c>
      <c r="E257" s="77" t="s">
        <v>510</v>
      </c>
      <c r="F257" s="77" t="s">
        <v>139</v>
      </c>
      <c r="G257" s="77" t="s">
        <v>140</v>
      </c>
      <c r="H257" s="77" t="s">
        <v>141</v>
      </c>
      <c r="I257" s="77" t="s">
        <v>140</v>
      </c>
      <c r="J257" s="77">
        <v>-52</v>
      </c>
      <c r="K257" s="77" t="s">
        <v>511</v>
      </c>
      <c r="L257" s="77" t="s">
        <v>710</v>
      </c>
      <c r="M257" s="77" t="s">
        <v>711</v>
      </c>
      <c r="N257" s="77" t="s">
        <v>712</v>
      </c>
      <c r="O257" s="77" t="s">
        <v>713</v>
      </c>
      <c r="P257" s="77" t="s">
        <v>82</v>
      </c>
      <c r="Q257" s="77" t="s">
        <v>715</v>
      </c>
      <c r="R257" s="77" t="s">
        <v>148</v>
      </c>
      <c r="S257" s="77" t="s">
        <v>517</v>
      </c>
      <c r="T257" s="79">
        <v>42303.37773148148</v>
      </c>
    </row>
    <row r="258" spans="1:23">
      <c r="A258" s="77" t="s">
        <v>185</v>
      </c>
      <c r="B258" s="77" t="s">
        <v>135</v>
      </c>
      <c r="C258" s="77" t="s">
        <v>136</v>
      </c>
      <c r="D258" s="77" t="s">
        <v>509</v>
      </c>
      <c r="E258" s="77" t="s">
        <v>510</v>
      </c>
      <c r="F258" s="77" t="s">
        <v>139</v>
      </c>
      <c r="G258" s="77" t="s">
        <v>140</v>
      </c>
      <c r="H258" s="77" t="s">
        <v>141</v>
      </c>
      <c r="I258" s="77" t="s">
        <v>140</v>
      </c>
      <c r="J258" s="77">
        <v>-290</v>
      </c>
      <c r="K258" s="77" t="s">
        <v>511</v>
      </c>
      <c r="L258" s="77" t="s">
        <v>716</v>
      </c>
      <c r="M258" s="77" t="s">
        <v>528</v>
      </c>
      <c r="N258" s="77" t="s">
        <v>717</v>
      </c>
      <c r="O258" s="77" t="s">
        <v>530</v>
      </c>
      <c r="P258" s="77" t="s">
        <v>82</v>
      </c>
      <c r="Q258" s="77" t="s">
        <v>718</v>
      </c>
      <c r="R258" s="77" t="s">
        <v>148</v>
      </c>
      <c r="S258" s="77" t="s">
        <v>517</v>
      </c>
      <c r="T258" s="79">
        <v>42213.386759259258</v>
      </c>
    </row>
    <row r="259" spans="1:23">
      <c r="A259" s="77" t="s">
        <v>185</v>
      </c>
      <c r="B259" s="77" t="s">
        <v>135</v>
      </c>
      <c r="C259" s="77" t="s">
        <v>136</v>
      </c>
      <c r="D259" s="77" t="s">
        <v>509</v>
      </c>
      <c r="E259" s="77" t="s">
        <v>510</v>
      </c>
      <c r="F259" s="77" t="s">
        <v>139</v>
      </c>
      <c r="G259" s="77" t="s">
        <v>140</v>
      </c>
      <c r="H259" s="77" t="s">
        <v>141</v>
      </c>
      <c r="I259" s="77" t="s">
        <v>140</v>
      </c>
      <c r="J259" s="77">
        <v>-46</v>
      </c>
      <c r="K259" s="77" t="s">
        <v>511</v>
      </c>
      <c r="L259" s="77" t="s">
        <v>716</v>
      </c>
      <c r="M259" s="77" t="s">
        <v>533</v>
      </c>
      <c r="N259" s="77" t="s">
        <v>719</v>
      </c>
      <c r="O259" s="77" t="s">
        <v>535</v>
      </c>
      <c r="P259" s="77" t="s">
        <v>82</v>
      </c>
      <c r="Q259" s="77" t="s">
        <v>720</v>
      </c>
      <c r="R259" s="77" t="s">
        <v>148</v>
      </c>
      <c r="S259" s="77" t="s">
        <v>517</v>
      </c>
      <c r="T259" s="79">
        <v>42213.386759259258</v>
      </c>
    </row>
    <row r="260" spans="1:23">
      <c r="A260" s="77" t="s">
        <v>165</v>
      </c>
      <c r="B260" s="77" t="s">
        <v>135</v>
      </c>
      <c r="C260" s="77" t="s">
        <v>136</v>
      </c>
      <c r="D260" s="77" t="s">
        <v>509</v>
      </c>
      <c r="E260" s="77" t="s">
        <v>510</v>
      </c>
      <c r="F260" s="77" t="s">
        <v>139</v>
      </c>
      <c r="G260" s="77" t="s">
        <v>140</v>
      </c>
      <c r="H260" s="77" t="s">
        <v>141</v>
      </c>
      <c r="I260" s="77" t="s">
        <v>140</v>
      </c>
      <c r="J260" s="77">
        <v>-172</v>
      </c>
      <c r="K260" s="77" t="s">
        <v>511</v>
      </c>
      <c r="L260" s="77" t="s">
        <v>721</v>
      </c>
      <c r="M260" s="77" t="s">
        <v>722</v>
      </c>
      <c r="N260" s="77" t="s">
        <v>723</v>
      </c>
      <c r="O260" s="77" t="s">
        <v>724</v>
      </c>
      <c r="P260" s="77" t="s">
        <v>82</v>
      </c>
      <c r="Q260" s="77" t="s">
        <v>725</v>
      </c>
      <c r="R260" s="77" t="s">
        <v>148</v>
      </c>
      <c r="S260" s="77" t="s">
        <v>517</v>
      </c>
      <c r="T260" s="79">
        <v>42305.412546296298</v>
      </c>
    </row>
    <row r="261" spans="1:23">
      <c r="A261" s="77" t="s">
        <v>179</v>
      </c>
      <c r="B261" s="77" t="s">
        <v>135</v>
      </c>
      <c r="C261" s="77" t="s">
        <v>136</v>
      </c>
      <c r="D261" s="77" t="s">
        <v>509</v>
      </c>
      <c r="E261" s="77" t="s">
        <v>510</v>
      </c>
      <c r="F261" s="77" t="s">
        <v>139</v>
      </c>
      <c r="G261" s="77" t="s">
        <v>140</v>
      </c>
      <c r="H261" s="77" t="s">
        <v>141</v>
      </c>
      <c r="I261" s="77" t="s">
        <v>140</v>
      </c>
      <c r="J261" s="77">
        <v>-345</v>
      </c>
      <c r="K261" s="77" t="s">
        <v>511</v>
      </c>
      <c r="L261" s="77" t="s">
        <v>726</v>
      </c>
      <c r="M261" s="77" t="s">
        <v>560</v>
      </c>
      <c r="N261" s="77" t="s">
        <v>727</v>
      </c>
      <c r="O261" s="77" t="s">
        <v>562</v>
      </c>
      <c r="P261" s="77" t="s">
        <v>82</v>
      </c>
      <c r="Q261" s="77" t="s">
        <v>728</v>
      </c>
      <c r="R261" s="77" t="s">
        <v>148</v>
      </c>
      <c r="S261" s="77" t="s">
        <v>517</v>
      </c>
      <c r="T261" s="79">
        <v>42123.385891203703</v>
      </c>
    </row>
    <row r="262" spans="1:23">
      <c r="A262" s="77" t="s">
        <v>150</v>
      </c>
      <c r="B262" s="77" t="s">
        <v>135</v>
      </c>
      <c r="C262" s="77" t="s">
        <v>136</v>
      </c>
      <c r="D262" s="77" t="s">
        <v>509</v>
      </c>
      <c r="E262" s="77" t="s">
        <v>510</v>
      </c>
      <c r="F262" s="77" t="s">
        <v>139</v>
      </c>
      <c r="G262" s="77" t="s">
        <v>140</v>
      </c>
      <c r="H262" s="77" t="s">
        <v>141</v>
      </c>
      <c r="I262" s="77" t="s">
        <v>140</v>
      </c>
      <c r="J262" s="77">
        <v>-140</v>
      </c>
      <c r="K262" s="77" t="s">
        <v>511</v>
      </c>
      <c r="L262" s="77" t="s">
        <v>729</v>
      </c>
      <c r="M262" s="77" t="s">
        <v>513</v>
      </c>
      <c r="N262" s="77" t="s">
        <v>730</v>
      </c>
      <c r="O262" s="77" t="s">
        <v>515</v>
      </c>
      <c r="P262" s="77" t="s">
        <v>82</v>
      </c>
      <c r="Q262" s="77" t="s">
        <v>731</v>
      </c>
      <c r="R262" s="77" t="s">
        <v>148</v>
      </c>
      <c r="S262" s="77" t="s">
        <v>517</v>
      </c>
      <c r="T262" s="79">
        <v>42248.384201388886</v>
      </c>
    </row>
    <row r="263" spans="1:23">
      <c r="A263" s="77" t="s">
        <v>150</v>
      </c>
      <c r="B263" s="77" t="s">
        <v>135</v>
      </c>
      <c r="C263" s="77" t="s">
        <v>136</v>
      </c>
      <c r="D263" s="77" t="s">
        <v>509</v>
      </c>
      <c r="E263" s="77" t="s">
        <v>510</v>
      </c>
      <c r="F263" s="77" t="s">
        <v>139</v>
      </c>
      <c r="G263" s="77" t="s">
        <v>140</v>
      </c>
      <c r="H263" s="77" t="s">
        <v>141</v>
      </c>
      <c r="I263" s="77" t="s">
        <v>140</v>
      </c>
      <c r="J263" s="77">
        <v>-52</v>
      </c>
      <c r="K263" s="77" t="s">
        <v>511</v>
      </c>
      <c r="L263" s="77" t="s">
        <v>729</v>
      </c>
      <c r="M263" s="77" t="s">
        <v>513</v>
      </c>
      <c r="N263" s="77" t="s">
        <v>730</v>
      </c>
      <c r="O263" s="77" t="s">
        <v>515</v>
      </c>
      <c r="P263" s="77" t="s">
        <v>82</v>
      </c>
      <c r="Q263" s="77" t="s">
        <v>732</v>
      </c>
      <c r="R263" s="77" t="s">
        <v>148</v>
      </c>
      <c r="S263" s="77" t="s">
        <v>517</v>
      </c>
      <c r="T263" s="79">
        <v>42248.384201388886</v>
      </c>
    </row>
    <row r="264" spans="1:23">
      <c r="A264" s="77" t="s">
        <v>170</v>
      </c>
      <c r="B264" s="77" t="s">
        <v>135</v>
      </c>
      <c r="C264" s="77" t="s">
        <v>136</v>
      </c>
      <c r="D264" s="77" t="s">
        <v>509</v>
      </c>
      <c r="E264" s="77" t="s">
        <v>510</v>
      </c>
      <c r="F264" s="77" t="s">
        <v>139</v>
      </c>
      <c r="G264" s="77" t="s">
        <v>140</v>
      </c>
      <c r="H264" s="77" t="s">
        <v>141</v>
      </c>
      <c r="I264" s="77" t="s">
        <v>140</v>
      </c>
      <c r="J264" s="77">
        <v>-595</v>
      </c>
      <c r="K264" s="77" t="s">
        <v>511</v>
      </c>
      <c r="L264" s="77" t="s">
        <v>733</v>
      </c>
      <c r="M264" s="77" t="s">
        <v>513</v>
      </c>
      <c r="N264" s="77" t="s">
        <v>734</v>
      </c>
      <c r="O264" s="77" t="s">
        <v>515</v>
      </c>
      <c r="P264" s="77" t="s">
        <v>82</v>
      </c>
      <c r="Q264" s="77" t="s">
        <v>735</v>
      </c>
      <c r="R264" s="77" t="s">
        <v>148</v>
      </c>
      <c r="S264" s="77" t="s">
        <v>517</v>
      </c>
      <c r="T264" s="79">
        <v>42276.456643518519</v>
      </c>
    </row>
    <row r="265" spans="1:23">
      <c r="J265" s="77">
        <f>SUM(J192:J264)</f>
        <v>-11158.32</v>
      </c>
      <c r="T265" s="79"/>
      <c r="W265" s="78">
        <f>J265/3*4</f>
        <v>-14877.76</v>
      </c>
    </row>
    <row r="266" spans="1:23">
      <c r="A266" s="77" t="s">
        <v>134</v>
      </c>
      <c r="B266" s="77" t="s">
        <v>135</v>
      </c>
      <c r="C266" s="77" t="s">
        <v>136</v>
      </c>
      <c r="D266" s="77" t="s">
        <v>736</v>
      </c>
      <c r="E266" s="77" t="s">
        <v>26</v>
      </c>
      <c r="F266" s="77" t="s">
        <v>139</v>
      </c>
      <c r="G266" s="77" t="s">
        <v>140</v>
      </c>
      <c r="H266" s="77" t="s">
        <v>141</v>
      </c>
      <c r="I266" s="77" t="s">
        <v>140</v>
      </c>
      <c r="J266" s="77">
        <v>-18149</v>
      </c>
      <c r="K266" s="77" t="s">
        <v>511</v>
      </c>
      <c r="L266" s="77" t="s">
        <v>737</v>
      </c>
      <c r="M266" s="77" t="s">
        <v>738</v>
      </c>
      <c r="N266" s="77" t="s">
        <v>739</v>
      </c>
      <c r="O266" s="77" t="s">
        <v>740</v>
      </c>
      <c r="P266" s="77" t="s">
        <v>82</v>
      </c>
      <c r="Q266" s="77" t="s">
        <v>741</v>
      </c>
      <c r="R266" s="77" t="s">
        <v>148</v>
      </c>
      <c r="S266" s="77" t="s">
        <v>517</v>
      </c>
      <c r="T266" s="79">
        <v>42164.429664351854</v>
      </c>
    </row>
    <row r="267" spans="1:23">
      <c r="A267" s="77" t="s">
        <v>134</v>
      </c>
      <c r="B267" s="77" t="s">
        <v>135</v>
      </c>
      <c r="C267" s="77" t="s">
        <v>136</v>
      </c>
      <c r="D267" s="77" t="s">
        <v>742</v>
      </c>
      <c r="E267" s="77" t="s">
        <v>27</v>
      </c>
      <c r="F267" s="77" t="s">
        <v>139</v>
      </c>
      <c r="G267" s="77" t="s">
        <v>140</v>
      </c>
      <c r="H267" s="77" t="s">
        <v>141</v>
      </c>
      <c r="I267" s="77" t="s">
        <v>140</v>
      </c>
      <c r="J267" s="77">
        <v>-46072</v>
      </c>
      <c r="K267" s="77" t="s">
        <v>511</v>
      </c>
      <c r="L267" s="77" t="s">
        <v>737</v>
      </c>
      <c r="M267" s="77" t="s">
        <v>743</v>
      </c>
      <c r="N267" s="77" t="s">
        <v>744</v>
      </c>
      <c r="O267" s="77" t="s">
        <v>745</v>
      </c>
      <c r="P267" s="77" t="s">
        <v>82</v>
      </c>
      <c r="Q267" s="77" t="s">
        <v>746</v>
      </c>
      <c r="R267" s="77" t="s">
        <v>148</v>
      </c>
      <c r="S267" s="77" t="s">
        <v>517</v>
      </c>
      <c r="T267" s="79">
        <v>42164.429664351854</v>
      </c>
    </row>
    <row r="268" spans="1:23">
      <c r="A268" s="77" t="s">
        <v>134</v>
      </c>
      <c r="B268" s="77" t="s">
        <v>135</v>
      </c>
      <c r="C268" s="77" t="s">
        <v>136</v>
      </c>
      <c r="D268" s="77" t="s">
        <v>747</v>
      </c>
      <c r="E268" s="77" t="s">
        <v>28</v>
      </c>
      <c r="F268" s="77" t="s">
        <v>139</v>
      </c>
      <c r="G268" s="77" t="s">
        <v>140</v>
      </c>
      <c r="H268" s="77" t="s">
        <v>141</v>
      </c>
      <c r="I268" s="77" t="s">
        <v>140</v>
      </c>
      <c r="J268" s="77">
        <v>-46072</v>
      </c>
      <c r="K268" s="77" t="s">
        <v>38</v>
      </c>
      <c r="L268" s="77" t="s">
        <v>748</v>
      </c>
      <c r="M268" s="77" t="s">
        <v>749</v>
      </c>
      <c r="N268" s="77" t="s">
        <v>750</v>
      </c>
      <c r="O268" s="77" t="s">
        <v>751</v>
      </c>
      <c r="P268" s="77" t="s">
        <v>82</v>
      </c>
      <c r="Q268" s="77" t="s">
        <v>448</v>
      </c>
      <c r="R268" s="77" t="s">
        <v>148</v>
      </c>
      <c r="S268" s="77" t="s">
        <v>149</v>
      </c>
      <c r="T268" s="79">
        <v>42164.398090277777</v>
      </c>
    </row>
    <row r="269" spans="1:23">
      <c r="A269" s="77" t="s">
        <v>134</v>
      </c>
      <c r="B269" s="77" t="s">
        <v>135</v>
      </c>
      <c r="C269" s="77" t="s">
        <v>136</v>
      </c>
      <c r="D269" s="77" t="s">
        <v>752</v>
      </c>
      <c r="E269" s="77" t="s">
        <v>29</v>
      </c>
      <c r="F269" s="77" t="s">
        <v>139</v>
      </c>
      <c r="G269" s="77" t="s">
        <v>140</v>
      </c>
      <c r="H269" s="77" t="s">
        <v>141</v>
      </c>
      <c r="I269" s="77" t="s">
        <v>140</v>
      </c>
      <c r="J269" s="77">
        <v>-29653</v>
      </c>
      <c r="K269" s="77" t="s">
        <v>511</v>
      </c>
      <c r="L269" s="77" t="s">
        <v>737</v>
      </c>
      <c r="M269" s="77" t="s">
        <v>753</v>
      </c>
      <c r="N269" s="77" t="s">
        <v>754</v>
      </c>
      <c r="O269" s="77" t="s">
        <v>755</v>
      </c>
      <c r="P269" s="77" t="s">
        <v>82</v>
      </c>
      <c r="Q269" s="77" t="s">
        <v>756</v>
      </c>
      <c r="R269" s="77" t="s">
        <v>148</v>
      </c>
      <c r="S269" s="77" t="s">
        <v>517</v>
      </c>
      <c r="T269" s="79">
        <v>42164.429664351854</v>
      </c>
    </row>
    <row r="270" spans="1:23">
      <c r="J270" s="77">
        <f>SUM(J266:J269)</f>
        <v>-139946</v>
      </c>
      <c r="T270" s="79"/>
      <c r="W270" s="78">
        <f>+J270</f>
        <v>-139946</v>
      </c>
    </row>
    <row r="271" spans="1:23">
      <c r="A271" s="77" t="s">
        <v>150</v>
      </c>
      <c r="B271" s="77" t="s">
        <v>135</v>
      </c>
      <c r="C271" s="77" t="s">
        <v>136</v>
      </c>
      <c r="D271" s="77" t="s">
        <v>757</v>
      </c>
      <c r="E271" s="77" t="s">
        <v>758</v>
      </c>
      <c r="F271" s="77" t="s">
        <v>139</v>
      </c>
      <c r="G271" s="77" t="s">
        <v>140</v>
      </c>
      <c r="H271" s="77" t="s">
        <v>141</v>
      </c>
      <c r="I271" s="77" t="s">
        <v>140</v>
      </c>
      <c r="J271" s="77">
        <v>-87</v>
      </c>
      <c r="K271" s="77" t="s">
        <v>759</v>
      </c>
      <c r="L271" s="77" t="s">
        <v>760</v>
      </c>
      <c r="M271" s="77" t="s">
        <v>761</v>
      </c>
      <c r="N271" s="77" t="s">
        <v>762</v>
      </c>
      <c r="O271" s="77" t="s">
        <v>763</v>
      </c>
      <c r="P271" s="77" t="s">
        <v>82</v>
      </c>
      <c r="Q271" s="77" t="s">
        <v>764</v>
      </c>
      <c r="R271" s="77" t="s">
        <v>148</v>
      </c>
      <c r="S271" s="77" t="s">
        <v>517</v>
      </c>
      <c r="T271" s="79">
        <v>42241.363715277781</v>
      </c>
      <c r="W271" s="78">
        <f>+J271</f>
        <v>-87</v>
      </c>
    </row>
    <row r="272" spans="1:23">
      <c r="T272" s="79" t="s">
        <v>30</v>
      </c>
      <c r="W272" s="78">
        <v>-1061</v>
      </c>
    </row>
    <row r="273" spans="1:23">
      <c r="T273" s="79"/>
      <c r="W273" s="78">
        <f>SUM(W192:W272)</f>
        <v>-155971.76</v>
      </c>
    </row>
    <row r="274" spans="1:23">
      <c r="A274" s="77" t="s">
        <v>189</v>
      </c>
      <c r="B274" s="77" t="s">
        <v>135</v>
      </c>
      <c r="C274" s="77" t="s">
        <v>136</v>
      </c>
      <c r="D274" s="77" t="s">
        <v>765</v>
      </c>
      <c r="E274" s="77" t="s">
        <v>766</v>
      </c>
      <c r="F274" s="77" t="s">
        <v>139</v>
      </c>
      <c r="G274" s="77" t="s">
        <v>140</v>
      </c>
      <c r="H274" s="77" t="s">
        <v>141</v>
      </c>
      <c r="I274" s="77" t="s">
        <v>140</v>
      </c>
      <c r="J274" s="77">
        <v>-5795.05</v>
      </c>
      <c r="K274" s="77" t="s">
        <v>38</v>
      </c>
      <c r="L274" s="77" t="s">
        <v>767</v>
      </c>
      <c r="M274" s="77" t="s">
        <v>768</v>
      </c>
      <c r="N274" s="77" t="s">
        <v>769</v>
      </c>
      <c r="O274" s="77" t="s">
        <v>770</v>
      </c>
      <c r="P274" s="77" t="s">
        <v>82</v>
      </c>
      <c r="Q274" s="77" t="s">
        <v>771</v>
      </c>
      <c r="R274" s="77" t="s">
        <v>148</v>
      </c>
      <c r="S274" s="77" t="s">
        <v>149</v>
      </c>
      <c r="T274" s="79">
        <v>42321.433125000003</v>
      </c>
    </row>
    <row r="275" spans="1:23">
      <c r="A275" s="77" t="s">
        <v>165</v>
      </c>
      <c r="B275" s="77" t="s">
        <v>135</v>
      </c>
      <c r="C275" s="77" t="s">
        <v>136</v>
      </c>
      <c r="D275" s="77" t="s">
        <v>765</v>
      </c>
      <c r="E275" s="77" t="s">
        <v>766</v>
      </c>
      <c r="F275" s="77" t="s">
        <v>139</v>
      </c>
      <c r="G275" s="77" t="s">
        <v>140</v>
      </c>
      <c r="H275" s="77" t="s">
        <v>141</v>
      </c>
      <c r="I275" s="77" t="s">
        <v>140</v>
      </c>
      <c r="J275" s="77">
        <v>-5635.99</v>
      </c>
      <c r="K275" s="77" t="s">
        <v>38</v>
      </c>
      <c r="L275" s="77" t="s">
        <v>772</v>
      </c>
      <c r="M275" s="77" t="s">
        <v>773</v>
      </c>
      <c r="N275" s="77" t="s">
        <v>774</v>
      </c>
      <c r="O275" s="77" t="s">
        <v>775</v>
      </c>
      <c r="P275" s="77" t="s">
        <v>82</v>
      </c>
      <c r="Q275" s="77" t="s">
        <v>771</v>
      </c>
      <c r="R275" s="77" t="s">
        <v>148</v>
      </c>
      <c r="S275" s="77" t="s">
        <v>149</v>
      </c>
      <c r="T275" s="79">
        <v>42291.463622685187</v>
      </c>
      <c r="W275" s="78">
        <f>+W190+W273</f>
        <v>17574.620000000024</v>
      </c>
    </row>
    <row r="276" spans="1:23">
      <c r="A276" s="77" t="s">
        <v>155</v>
      </c>
      <c r="B276" s="77" t="s">
        <v>135</v>
      </c>
      <c r="C276" s="77" t="s">
        <v>136</v>
      </c>
      <c r="D276" s="77" t="s">
        <v>765</v>
      </c>
      <c r="E276" s="77" t="s">
        <v>766</v>
      </c>
      <c r="F276" s="77" t="s">
        <v>139</v>
      </c>
      <c r="G276" s="77" t="s">
        <v>140</v>
      </c>
      <c r="H276" s="77" t="s">
        <v>141</v>
      </c>
      <c r="I276" s="77" t="s">
        <v>140</v>
      </c>
      <c r="J276" s="77">
        <v>-5179.53</v>
      </c>
      <c r="K276" s="77" t="s">
        <v>38</v>
      </c>
      <c r="L276" s="77" t="s">
        <v>156</v>
      </c>
      <c r="M276" s="77" t="s">
        <v>776</v>
      </c>
      <c r="N276" s="77" t="s">
        <v>777</v>
      </c>
      <c r="O276" s="77" t="s">
        <v>778</v>
      </c>
      <c r="P276" s="77" t="s">
        <v>82</v>
      </c>
      <c r="Q276" s="77" t="s">
        <v>771</v>
      </c>
      <c r="R276" s="77" t="s">
        <v>148</v>
      </c>
      <c r="S276" s="77" t="s">
        <v>149</v>
      </c>
      <c r="T276" s="79">
        <v>42353.355104166665</v>
      </c>
    </row>
    <row r="277" spans="1:23">
      <c r="A277" s="77" t="s">
        <v>185</v>
      </c>
      <c r="B277" s="77" t="s">
        <v>135</v>
      </c>
      <c r="C277" s="77" t="s">
        <v>136</v>
      </c>
      <c r="D277" s="77" t="s">
        <v>765</v>
      </c>
      <c r="E277" s="77" t="s">
        <v>766</v>
      </c>
      <c r="F277" s="77" t="s">
        <v>139</v>
      </c>
      <c r="G277" s="77" t="s">
        <v>140</v>
      </c>
      <c r="H277" s="77" t="s">
        <v>141</v>
      </c>
      <c r="I277" s="77" t="s">
        <v>140</v>
      </c>
      <c r="J277" s="77">
        <v>-6378.37</v>
      </c>
      <c r="K277" s="77" t="s">
        <v>38</v>
      </c>
      <c r="L277" s="77" t="s">
        <v>779</v>
      </c>
      <c r="M277" s="77" t="s">
        <v>780</v>
      </c>
      <c r="N277" s="77" t="s">
        <v>781</v>
      </c>
      <c r="O277" s="77" t="s">
        <v>782</v>
      </c>
      <c r="P277" s="77" t="s">
        <v>82</v>
      </c>
      <c r="Q277" s="77" t="s">
        <v>771</v>
      </c>
      <c r="R277" s="77" t="s">
        <v>148</v>
      </c>
      <c r="S277" s="77" t="s">
        <v>149</v>
      </c>
      <c r="T277" s="79">
        <v>42200.614571759259</v>
      </c>
    </row>
    <row r="278" spans="1:23">
      <c r="A278" s="77" t="s">
        <v>170</v>
      </c>
      <c r="B278" s="77" t="s">
        <v>135</v>
      </c>
      <c r="C278" s="77" t="s">
        <v>136</v>
      </c>
      <c r="D278" s="77" t="s">
        <v>765</v>
      </c>
      <c r="E278" s="77" t="s">
        <v>766</v>
      </c>
      <c r="F278" s="77" t="s">
        <v>139</v>
      </c>
      <c r="G278" s="77" t="s">
        <v>140</v>
      </c>
      <c r="H278" s="77" t="s">
        <v>141</v>
      </c>
      <c r="I278" s="77" t="s">
        <v>140</v>
      </c>
      <c r="J278" s="77">
        <v>-5354.27</v>
      </c>
      <c r="K278" s="77" t="s">
        <v>38</v>
      </c>
      <c r="L278" s="77" t="s">
        <v>171</v>
      </c>
      <c r="M278" s="77" t="s">
        <v>783</v>
      </c>
      <c r="N278" s="77" t="s">
        <v>784</v>
      </c>
      <c r="O278" s="77" t="s">
        <v>785</v>
      </c>
      <c r="P278" s="77" t="s">
        <v>82</v>
      </c>
      <c r="Q278" s="77" t="s">
        <v>771</v>
      </c>
      <c r="R278" s="77" t="s">
        <v>148</v>
      </c>
      <c r="S278" s="77" t="s">
        <v>149</v>
      </c>
      <c r="T278" s="79">
        <v>42262.495613425926</v>
      </c>
    </row>
    <row r="279" spans="1:23">
      <c r="A279" s="77" t="s">
        <v>160</v>
      </c>
      <c r="B279" s="77" t="s">
        <v>135</v>
      </c>
      <c r="C279" s="77" t="s">
        <v>136</v>
      </c>
      <c r="D279" s="77" t="s">
        <v>765</v>
      </c>
      <c r="E279" s="77" t="s">
        <v>766</v>
      </c>
      <c r="F279" s="77" t="s">
        <v>139</v>
      </c>
      <c r="G279" s="77" t="s">
        <v>140</v>
      </c>
      <c r="H279" s="77" t="s">
        <v>141</v>
      </c>
      <c r="I279" s="77" t="s">
        <v>140</v>
      </c>
      <c r="J279" s="77">
        <v>-6853.7300000000005</v>
      </c>
      <c r="K279" s="77" t="s">
        <v>38</v>
      </c>
      <c r="L279" s="77" t="s">
        <v>786</v>
      </c>
      <c r="M279" s="77" t="s">
        <v>787</v>
      </c>
      <c r="N279" s="77" t="s">
        <v>788</v>
      </c>
      <c r="O279" s="77" t="s">
        <v>789</v>
      </c>
      <c r="P279" s="77" t="s">
        <v>82</v>
      </c>
      <c r="Q279" s="77" t="s">
        <v>771</v>
      </c>
      <c r="R279" s="77" t="s">
        <v>148</v>
      </c>
      <c r="S279" s="77" t="s">
        <v>149</v>
      </c>
      <c r="T279" s="79">
        <v>42143.42465277778</v>
      </c>
    </row>
    <row r="280" spans="1:23">
      <c r="A280" s="77" t="s">
        <v>150</v>
      </c>
      <c r="B280" s="77" t="s">
        <v>135</v>
      </c>
      <c r="C280" s="77" t="s">
        <v>136</v>
      </c>
      <c r="D280" s="77" t="s">
        <v>765</v>
      </c>
      <c r="E280" s="77" t="s">
        <v>766</v>
      </c>
      <c r="F280" s="77" t="s">
        <v>139</v>
      </c>
      <c r="G280" s="77" t="s">
        <v>140</v>
      </c>
      <c r="H280" s="77" t="s">
        <v>141</v>
      </c>
      <c r="I280" s="77" t="s">
        <v>140</v>
      </c>
      <c r="J280" s="77">
        <v>-4955.43</v>
      </c>
      <c r="K280" s="77" t="s">
        <v>38</v>
      </c>
      <c r="L280" s="77" t="s">
        <v>790</v>
      </c>
      <c r="M280" s="77" t="s">
        <v>791</v>
      </c>
      <c r="N280" s="77" t="s">
        <v>792</v>
      </c>
      <c r="O280" s="77" t="s">
        <v>793</v>
      </c>
      <c r="P280" s="77" t="s">
        <v>82</v>
      </c>
      <c r="Q280" s="77" t="s">
        <v>771</v>
      </c>
      <c r="R280" s="77" t="s">
        <v>148</v>
      </c>
      <c r="S280" s="77" t="s">
        <v>149</v>
      </c>
      <c r="T280" s="79">
        <v>42240.420069444444</v>
      </c>
    </row>
    <row r="281" spans="1:23">
      <c r="A281" s="77" t="s">
        <v>134</v>
      </c>
      <c r="B281" s="77" t="s">
        <v>135</v>
      </c>
      <c r="C281" s="77" t="s">
        <v>136</v>
      </c>
      <c r="D281" s="77" t="s">
        <v>765</v>
      </c>
      <c r="E281" s="77" t="s">
        <v>766</v>
      </c>
      <c r="F281" s="77" t="s">
        <v>139</v>
      </c>
      <c r="G281" s="77" t="s">
        <v>140</v>
      </c>
      <c r="H281" s="77" t="s">
        <v>141</v>
      </c>
      <c r="I281" s="77" t="s">
        <v>140</v>
      </c>
      <c r="J281" s="77">
        <v>-4502.5200000000004</v>
      </c>
      <c r="K281" s="77" t="s">
        <v>38</v>
      </c>
      <c r="L281" s="77" t="s">
        <v>794</v>
      </c>
      <c r="M281" s="77" t="s">
        <v>795</v>
      </c>
      <c r="N281" s="77" t="s">
        <v>796</v>
      </c>
      <c r="O281" s="77" t="s">
        <v>797</v>
      </c>
      <c r="P281" s="77" t="s">
        <v>82</v>
      </c>
      <c r="Q281" s="77" t="s">
        <v>771</v>
      </c>
      <c r="R281" s="77" t="s">
        <v>148</v>
      </c>
      <c r="S281" s="77" t="s">
        <v>149</v>
      </c>
      <c r="T281" s="79">
        <v>42180.501504629632</v>
      </c>
    </row>
    <row r="282" spans="1:23">
      <c r="A282" s="77" t="s">
        <v>179</v>
      </c>
      <c r="B282" s="77" t="s">
        <v>135</v>
      </c>
      <c r="C282" s="77" t="s">
        <v>136</v>
      </c>
      <c r="D282" s="77" t="s">
        <v>765</v>
      </c>
      <c r="E282" s="77" t="s">
        <v>766</v>
      </c>
      <c r="F282" s="77" t="s">
        <v>139</v>
      </c>
      <c r="G282" s="77" t="s">
        <v>140</v>
      </c>
      <c r="H282" s="77" t="s">
        <v>141</v>
      </c>
      <c r="I282" s="77" t="s">
        <v>140</v>
      </c>
      <c r="J282" s="77">
        <v>-5048.5200000000004</v>
      </c>
      <c r="K282" s="77" t="s">
        <v>38</v>
      </c>
      <c r="L282" s="77" t="s">
        <v>798</v>
      </c>
      <c r="M282" s="77" t="s">
        <v>799</v>
      </c>
      <c r="N282" s="77" t="s">
        <v>800</v>
      </c>
      <c r="O282" s="77" t="s">
        <v>801</v>
      </c>
      <c r="P282" s="77" t="s">
        <v>82</v>
      </c>
      <c r="Q282" s="77" t="s">
        <v>771</v>
      </c>
      <c r="R282" s="77" t="s">
        <v>148</v>
      </c>
      <c r="S282" s="77" t="s">
        <v>149</v>
      </c>
      <c r="T282" s="79">
        <v>42121.602303240739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9"/>
  <sheetViews>
    <sheetView workbookViewId="0">
      <selection activeCell="D14" sqref="D14"/>
    </sheetView>
  </sheetViews>
  <sheetFormatPr defaultRowHeight="13.2"/>
  <cols>
    <col min="2" max="2" width="24.44140625" bestFit="1" customWidth="1"/>
    <col min="3" max="3" width="13.5546875" bestFit="1" customWidth="1"/>
    <col min="4" max="4" width="12" bestFit="1" customWidth="1"/>
    <col min="5" max="6" width="14.109375" bestFit="1" customWidth="1"/>
  </cols>
  <sheetData>
    <row r="1" spans="2:11">
      <c r="H1" s="54" t="s">
        <v>820</v>
      </c>
    </row>
    <row r="2" spans="2:11">
      <c r="C2" t="s">
        <v>810</v>
      </c>
      <c r="D2" t="s">
        <v>811</v>
      </c>
      <c r="E2" t="s">
        <v>813</v>
      </c>
      <c r="F2" t="s">
        <v>814</v>
      </c>
      <c r="H2" t="s">
        <v>821</v>
      </c>
      <c r="I2" t="s">
        <v>822</v>
      </c>
      <c r="J2" t="s">
        <v>823</v>
      </c>
    </row>
    <row r="3" spans="2:11">
      <c r="C3" s="132" t="s">
        <v>93</v>
      </c>
    </row>
    <row r="4" spans="2:11">
      <c r="H4" s="134">
        <v>7.5</v>
      </c>
      <c r="I4" s="134">
        <v>7.5</v>
      </c>
      <c r="J4" s="134">
        <v>7.5</v>
      </c>
    </row>
    <row r="5" spans="2:11">
      <c r="B5" t="s">
        <v>815</v>
      </c>
      <c r="C5">
        <v>128063</v>
      </c>
      <c r="D5">
        <v>108204</v>
      </c>
      <c r="E5">
        <v>94835</v>
      </c>
      <c r="F5">
        <f>+E9</f>
        <v>91539</v>
      </c>
      <c r="J5" t="s">
        <v>82</v>
      </c>
      <c r="K5" t="s">
        <v>82</v>
      </c>
    </row>
    <row r="7" spans="2:11">
      <c r="B7" t="s">
        <v>812</v>
      </c>
      <c r="C7">
        <v>-19859</v>
      </c>
      <c r="D7">
        <v>-13369</v>
      </c>
      <c r="E7">
        <v>-3296</v>
      </c>
      <c r="F7">
        <f>7773+688</f>
        <v>8461</v>
      </c>
    </row>
    <row r="9" spans="2:11">
      <c r="B9" t="s">
        <v>816</v>
      </c>
      <c r="C9">
        <f>SUM(C5:C7)</f>
        <v>108204</v>
      </c>
      <c r="D9">
        <f t="shared" ref="D9:F9" si="0">SUM(D5:D7)</f>
        <v>94835</v>
      </c>
      <c r="E9">
        <f t="shared" si="0"/>
        <v>91539</v>
      </c>
      <c r="F9">
        <f t="shared" si="0"/>
        <v>100000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4"/>
  <sheetViews>
    <sheetView workbookViewId="0">
      <selection activeCell="L17" sqref="L17"/>
    </sheetView>
  </sheetViews>
  <sheetFormatPr defaultRowHeight="13.2"/>
  <cols>
    <col min="7" max="7" width="9.33203125" bestFit="1" customWidth="1"/>
    <col min="8" max="8" width="11.109375" bestFit="1" customWidth="1"/>
    <col min="10" max="12" width="9.33203125" bestFit="1" customWidth="1"/>
  </cols>
  <sheetData>
    <row r="1" spans="1:13">
      <c r="A1" s="148" t="s">
        <v>0</v>
      </c>
      <c r="B1" s="148"/>
      <c r="C1" s="148"/>
      <c r="D1" s="148"/>
      <c r="E1" s="148"/>
      <c r="F1" s="148"/>
      <c r="G1" s="148"/>
      <c r="H1" s="148"/>
      <c r="I1" s="105"/>
      <c r="J1" s="105"/>
      <c r="K1" s="105"/>
      <c r="L1" s="105"/>
      <c r="M1" s="105"/>
    </row>
    <row r="2" spans="1:13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>
      <c r="A3" s="148" t="s">
        <v>825</v>
      </c>
      <c r="B3" s="148"/>
      <c r="C3" s="148"/>
      <c r="D3" s="148"/>
      <c r="E3" s="148"/>
      <c r="F3" s="148"/>
      <c r="G3" s="148"/>
      <c r="H3" s="148"/>
      <c r="I3" s="105"/>
      <c r="J3" s="105"/>
      <c r="K3" s="105"/>
      <c r="L3" s="105"/>
      <c r="M3" s="105"/>
    </row>
    <row r="4" spans="1:13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3">
      <c r="A5" s="105"/>
      <c r="B5" s="105"/>
      <c r="C5" s="105"/>
      <c r="D5" s="105"/>
      <c r="E5" s="105"/>
      <c r="F5" s="105"/>
      <c r="G5" s="149" t="s">
        <v>60</v>
      </c>
      <c r="H5" s="149"/>
      <c r="I5" s="105"/>
      <c r="J5" s="105"/>
      <c r="K5" s="105"/>
      <c r="L5" s="105"/>
      <c r="M5" s="105"/>
    </row>
    <row r="6" spans="1:13">
      <c r="A6" s="106"/>
      <c r="B6" s="106"/>
      <c r="C6" s="106"/>
      <c r="D6" s="106"/>
      <c r="E6" s="106"/>
      <c r="F6" s="106"/>
      <c r="G6" s="147" t="s">
        <v>808</v>
      </c>
      <c r="H6" s="147"/>
      <c r="I6" s="105"/>
      <c r="J6" s="105"/>
      <c r="K6" s="105"/>
      <c r="L6" s="105"/>
      <c r="M6" s="105"/>
    </row>
    <row r="7" spans="1:13">
      <c r="A7" s="106"/>
      <c r="B7" s="106"/>
      <c r="C7" s="106"/>
      <c r="D7" s="106"/>
      <c r="E7" s="106"/>
      <c r="F7" s="106"/>
      <c r="G7" s="147" t="s">
        <v>824</v>
      </c>
      <c r="H7" s="147"/>
      <c r="I7" s="105"/>
      <c r="J7" s="105"/>
      <c r="K7" s="105"/>
      <c r="L7" s="105"/>
      <c r="M7" s="105"/>
    </row>
    <row r="8" spans="1:13">
      <c r="A8" s="105"/>
      <c r="B8" s="105"/>
      <c r="C8" s="105"/>
      <c r="D8" s="105"/>
      <c r="E8" s="105"/>
      <c r="F8" s="105"/>
      <c r="G8" s="107"/>
      <c r="H8" s="107"/>
      <c r="I8" s="105"/>
      <c r="J8" s="105"/>
      <c r="K8" s="105"/>
      <c r="L8" s="105"/>
      <c r="M8" s="105"/>
    </row>
    <row r="9" spans="1:13">
      <c r="A9" s="108" t="s">
        <v>1</v>
      </c>
      <c r="B9" s="108"/>
      <c r="C9" s="108"/>
      <c r="D9" s="108"/>
      <c r="E9" s="108"/>
      <c r="F9" s="108"/>
      <c r="G9" s="109"/>
      <c r="H9" s="135">
        <v>8341</v>
      </c>
      <c r="I9" s="105"/>
      <c r="J9" s="105"/>
      <c r="K9" s="105"/>
      <c r="L9" s="105"/>
      <c r="M9" s="105"/>
    </row>
    <row r="10" spans="1:13">
      <c r="A10" s="108" t="s">
        <v>2</v>
      </c>
      <c r="B10" s="108"/>
      <c r="C10" s="108"/>
      <c r="D10" s="108"/>
      <c r="E10" s="108"/>
      <c r="F10" s="108"/>
      <c r="G10" s="109"/>
      <c r="H10" s="109">
        <v>1120</v>
      </c>
      <c r="I10" s="105"/>
      <c r="J10" s="105"/>
      <c r="K10" s="105"/>
      <c r="L10" s="105"/>
      <c r="M10" s="105"/>
    </row>
    <row r="11" spans="1:13">
      <c r="A11" s="108" t="s">
        <v>3</v>
      </c>
      <c r="B11" s="108"/>
      <c r="C11" s="108"/>
      <c r="D11" s="108"/>
      <c r="E11" s="108"/>
      <c r="F11" s="108"/>
      <c r="G11" s="111"/>
      <c r="H11" s="111">
        <v>620</v>
      </c>
      <c r="I11" s="105"/>
      <c r="J11" s="105"/>
      <c r="K11" s="105"/>
      <c r="L11" s="105"/>
      <c r="M11" s="105"/>
    </row>
    <row r="12" spans="1:13">
      <c r="A12" s="108"/>
      <c r="B12" s="108"/>
      <c r="C12" s="108"/>
      <c r="D12" s="108"/>
      <c r="E12" s="113" t="s">
        <v>4</v>
      </c>
      <c r="F12" s="108"/>
      <c r="G12" s="109"/>
      <c r="H12" s="109">
        <f>SUM(H9:H11)</f>
        <v>10081</v>
      </c>
      <c r="I12" s="105"/>
      <c r="J12" s="105"/>
      <c r="K12" s="105"/>
      <c r="L12" s="105"/>
      <c r="M12" s="105"/>
    </row>
    <row r="13" spans="1:13">
      <c r="A13" s="105"/>
      <c r="B13" s="105"/>
      <c r="C13" s="105"/>
      <c r="D13" s="105"/>
      <c r="E13" s="105"/>
      <c r="F13" s="105"/>
      <c r="G13" s="114"/>
      <c r="H13" s="114"/>
      <c r="I13" s="105"/>
      <c r="J13" s="105"/>
      <c r="K13" s="105"/>
      <c r="L13" s="105"/>
      <c r="M13" s="105"/>
    </row>
    <row r="14" spans="1:13">
      <c r="A14" s="108" t="s">
        <v>5</v>
      </c>
      <c r="B14" s="108"/>
      <c r="C14" s="108"/>
      <c r="D14" s="108"/>
      <c r="E14" s="108"/>
      <c r="F14" s="108"/>
      <c r="G14" s="109"/>
      <c r="H14" s="109">
        <v>0</v>
      </c>
      <c r="I14" s="105"/>
      <c r="J14" s="105"/>
      <c r="K14" s="105"/>
      <c r="L14" s="105"/>
      <c r="M14" s="105"/>
    </row>
    <row r="15" spans="1:13">
      <c r="A15" s="116" t="s">
        <v>110</v>
      </c>
      <c r="B15" s="116"/>
      <c r="C15" s="116"/>
      <c r="D15" s="116"/>
      <c r="E15" s="117"/>
      <c r="F15" s="116"/>
      <c r="G15" s="118">
        <v>0</v>
      </c>
      <c r="H15" s="118"/>
      <c r="I15" s="105"/>
      <c r="J15" s="105"/>
      <c r="K15" s="105"/>
      <c r="L15" s="105"/>
      <c r="M15" s="105"/>
    </row>
    <row r="16" spans="1:13">
      <c r="A16" s="108" t="s">
        <v>6</v>
      </c>
      <c r="B16" s="108"/>
      <c r="C16" s="108"/>
      <c r="D16" s="108"/>
      <c r="E16" s="108"/>
      <c r="F16" s="108"/>
      <c r="G16" s="109"/>
      <c r="H16" s="109">
        <f>SUM(G17:G28)</f>
        <v>2500</v>
      </c>
      <c r="I16" s="105"/>
      <c r="J16" s="105"/>
      <c r="K16" s="105"/>
      <c r="L16" s="105"/>
      <c r="M16" s="105"/>
    </row>
    <row r="17" spans="1:13">
      <c r="A17" s="116" t="s">
        <v>7</v>
      </c>
      <c r="B17" s="116"/>
      <c r="C17" s="116"/>
      <c r="D17" s="116"/>
      <c r="E17" s="116"/>
      <c r="F17" s="116"/>
      <c r="G17" s="118">
        <v>110</v>
      </c>
      <c r="H17" s="118"/>
      <c r="I17" s="105"/>
      <c r="J17" s="105"/>
      <c r="K17" s="105"/>
      <c r="L17" s="105"/>
      <c r="M17" s="105"/>
    </row>
    <row r="18" spans="1:13">
      <c r="A18" s="116" t="s">
        <v>8</v>
      </c>
      <c r="B18" s="116"/>
      <c r="C18" s="116"/>
      <c r="D18" s="116"/>
      <c r="E18" s="116"/>
      <c r="F18" s="116"/>
      <c r="G18" s="118">
        <v>130</v>
      </c>
      <c r="H18" s="118"/>
      <c r="I18" s="105"/>
      <c r="J18" s="105"/>
      <c r="K18" s="105"/>
      <c r="L18" s="105"/>
      <c r="M18" s="105"/>
    </row>
    <row r="19" spans="1:13">
      <c r="A19" s="116" t="s">
        <v>9</v>
      </c>
      <c r="B19" s="116"/>
      <c r="C19" s="116"/>
      <c r="D19" s="116"/>
      <c r="E19" s="116"/>
      <c r="F19" s="116"/>
      <c r="G19" s="118">
        <v>0</v>
      </c>
      <c r="H19" s="118"/>
      <c r="I19" s="105"/>
      <c r="J19" s="105"/>
      <c r="K19" s="105"/>
      <c r="L19" s="105"/>
      <c r="M19" s="105"/>
    </row>
    <row r="20" spans="1:13">
      <c r="A20" s="116" t="s">
        <v>10</v>
      </c>
      <c r="B20" s="116"/>
      <c r="C20" s="116"/>
      <c r="D20" s="116"/>
      <c r="E20" s="116"/>
      <c r="F20" s="116"/>
      <c r="G20" s="118">
        <v>510</v>
      </c>
      <c r="H20" s="118"/>
      <c r="I20" s="105"/>
      <c r="J20" s="105"/>
      <c r="K20" s="105"/>
      <c r="L20" s="105"/>
      <c r="M20" s="105"/>
    </row>
    <row r="21" spans="1:13">
      <c r="A21" s="116" t="s">
        <v>108</v>
      </c>
      <c r="B21" s="116"/>
      <c r="C21" s="116"/>
      <c r="D21" s="116"/>
      <c r="E21" s="116"/>
      <c r="F21" s="116"/>
      <c r="G21" s="118">
        <v>0</v>
      </c>
      <c r="H21" s="118"/>
      <c r="I21" s="105"/>
      <c r="J21" s="105"/>
      <c r="K21" s="105"/>
      <c r="L21" s="105"/>
      <c r="M21" s="105"/>
    </row>
    <row r="22" spans="1:13">
      <c r="A22" s="116" t="s">
        <v>12</v>
      </c>
      <c r="B22" s="116"/>
      <c r="C22" s="116"/>
      <c r="D22" s="116"/>
      <c r="E22" s="116"/>
      <c r="F22" s="116"/>
      <c r="G22" s="118">
        <v>0</v>
      </c>
      <c r="H22" s="118"/>
      <c r="I22" s="105"/>
      <c r="J22" s="105"/>
      <c r="K22" s="105"/>
      <c r="L22" s="105"/>
      <c r="M22" s="105"/>
    </row>
    <row r="23" spans="1:13">
      <c r="A23" s="116" t="s">
        <v>13</v>
      </c>
      <c r="B23" s="116"/>
      <c r="C23" s="116"/>
      <c r="D23" s="116"/>
      <c r="E23" s="116"/>
      <c r="F23" s="116"/>
      <c r="G23" s="118">
        <v>170</v>
      </c>
      <c r="H23" s="118"/>
      <c r="I23" s="105"/>
      <c r="J23" s="105"/>
      <c r="K23" s="105"/>
      <c r="L23" s="105"/>
      <c r="M23" s="105"/>
    </row>
    <row r="24" spans="1:13">
      <c r="A24" s="116" t="s">
        <v>809</v>
      </c>
      <c r="B24" s="116"/>
      <c r="C24" s="116"/>
      <c r="D24" s="116"/>
      <c r="E24" s="116"/>
      <c r="F24" s="116"/>
      <c r="G24" s="118">
        <v>0</v>
      </c>
      <c r="H24" s="118"/>
      <c r="I24" s="105"/>
      <c r="J24" s="105"/>
      <c r="K24" s="105"/>
      <c r="L24" s="105"/>
      <c r="M24" s="105"/>
    </row>
    <row r="25" spans="1:13">
      <c r="A25" s="116" t="s">
        <v>14</v>
      </c>
      <c r="B25" s="116"/>
      <c r="C25" s="116"/>
      <c r="D25" s="116"/>
      <c r="E25" s="116"/>
      <c r="F25" s="116"/>
      <c r="G25" s="118">
        <v>0</v>
      </c>
      <c r="H25" s="118"/>
      <c r="I25" s="105"/>
      <c r="J25" s="105"/>
      <c r="K25" s="105"/>
      <c r="L25" s="105"/>
      <c r="M25" s="105"/>
    </row>
    <row r="26" spans="1:13">
      <c r="A26" s="116" t="s">
        <v>15</v>
      </c>
      <c r="B26" s="116"/>
      <c r="C26" s="116"/>
      <c r="D26" s="116"/>
      <c r="E26" s="116"/>
      <c r="F26" s="116"/>
      <c r="G26" s="118">
        <v>1580</v>
      </c>
      <c r="H26" s="118"/>
      <c r="I26" s="105"/>
      <c r="J26" s="105"/>
      <c r="K26" s="105"/>
      <c r="L26" s="105"/>
      <c r="M26" s="105"/>
    </row>
    <row r="27" spans="1:13">
      <c r="A27" s="116" t="s">
        <v>16</v>
      </c>
      <c r="B27" s="116"/>
      <c r="C27" s="116"/>
      <c r="D27" s="116"/>
      <c r="E27" s="117"/>
      <c r="F27" s="116"/>
      <c r="G27" s="118">
        <v>0</v>
      </c>
      <c r="H27" s="118"/>
      <c r="I27" s="105"/>
      <c r="J27" s="105"/>
      <c r="K27" s="105"/>
      <c r="L27" s="105"/>
      <c r="M27" s="105"/>
    </row>
    <row r="28" spans="1:13">
      <c r="A28" s="116" t="s">
        <v>17</v>
      </c>
      <c r="B28" s="116"/>
      <c r="C28" s="116"/>
      <c r="D28" s="116"/>
      <c r="E28" s="116"/>
      <c r="F28" s="116"/>
      <c r="G28" s="118">
        <v>0</v>
      </c>
      <c r="H28" s="118"/>
      <c r="I28" s="105"/>
      <c r="J28" s="105"/>
      <c r="K28" s="105"/>
      <c r="L28" s="105"/>
      <c r="M28" s="105"/>
    </row>
    <row r="29" spans="1:13">
      <c r="A29" s="108" t="s">
        <v>18</v>
      </c>
      <c r="B29" s="108"/>
      <c r="C29" s="108"/>
      <c r="D29" s="108"/>
      <c r="E29" s="108"/>
      <c r="F29" s="108"/>
      <c r="G29" s="109"/>
      <c r="H29" s="109">
        <f>SUM(G30)</f>
        <v>2900</v>
      </c>
      <c r="I29" s="105"/>
      <c r="J29" s="105"/>
      <c r="K29" s="105"/>
      <c r="L29" s="105"/>
      <c r="M29" s="105"/>
    </row>
    <row r="30" spans="1:13">
      <c r="A30" s="116" t="s">
        <v>18</v>
      </c>
      <c r="B30" s="116"/>
      <c r="C30" s="116"/>
      <c r="D30" s="116"/>
      <c r="E30" s="116"/>
      <c r="F30" s="116"/>
      <c r="G30" s="118">
        <v>2900</v>
      </c>
      <c r="H30" s="118"/>
      <c r="I30" s="105"/>
      <c r="J30" s="105"/>
      <c r="K30" s="105"/>
      <c r="L30" s="105"/>
      <c r="M30" s="105"/>
    </row>
    <row r="31" spans="1:13">
      <c r="A31" s="108" t="s">
        <v>19</v>
      </c>
      <c r="B31" s="108"/>
      <c r="C31" s="108"/>
      <c r="D31" s="108"/>
      <c r="E31" s="108"/>
      <c r="F31" s="108"/>
      <c r="G31" s="109"/>
      <c r="H31" s="109">
        <f>SUM(G32)</f>
        <v>25865</v>
      </c>
      <c r="I31" s="105"/>
      <c r="J31" s="105"/>
      <c r="K31" s="105"/>
      <c r="L31" s="105"/>
      <c r="M31" s="105"/>
    </row>
    <row r="32" spans="1:13">
      <c r="A32" s="116" t="s">
        <v>79</v>
      </c>
      <c r="B32" s="116"/>
      <c r="C32" s="116"/>
      <c r="D32" s="116"/>
      <c r="E32" s="116"/>
      <c r="F32" s="116"/>
      <c r="G32" s="118">
        <v>25865</v>
      </c>
      <c r="H32" s="118"/>
      <c r="I32" s="116"/>
      <c r="J32" s="116"/>
      <c r="K32" s="116"/>
      <c r="L32" s="116"/>
      <c r="M32" s="116"/>
    </row>
    <row r="33" spans="1:13">
      <c r="A33" s="108" t="s">
        <v>105</v>
      </c>
      <c r="B33" s="116"/>
      <c r="C33" s="116"/>
      <c r="D33" s="116"/>
      <c r="E33" s="116"/>
      <c r="F33" s="116"/>
      <c r="G33" s="118"/>
      <c r="H33" s="109">
        <v>131133</v>
      </c>
      <c r="I33" s="116"/>
      <c r="J33" s="116"/>
      <c r="K33" s="116"/>
      <c r="L33" s="116"/>
      <c r="M33" s="116"/>
    </row>
    <row r="34" spans="1:13">
      <c r="A34" s="108" t="s">
        <v>20</v>
      </c>
      <c r="B34" s="108"/>
      <c r="C34" s="108"/>
      <c r="D34" s="108"/>
      <c r="E34" s="108"/>
      <c r="F34" s="108"/>
      <c r="G34" s="109"/>
      <c r="H34" s="109">
        <v>400</v>
      </c>
      <c r="I34" s="108"/>
      <c r="J34" s="108"/>
      <c r="K34" s="108"/>
      <c r="L34" s="108"/>
      <c r="M34" s="108"/>
    </row>
    <row r="35" spans="1:13">
      <c r="A35" s="108" t="s">
        <v>21</v>
      </c>
      <c r="B35" s="108"/>
      <c r="C35" s="108"/>
      <c r="D35" s="108"/>
      <c r="E35" s="108"/>
      <c r="F35" s="108"/>
      <c r="G35" s="111"/>
      <c r="H35" s="111">
        <v>0</v>
      </c>
      <c r="I35" s="108"/>
      <c r="J35" s="108"/>
      <c r="K35" s="108"/>
      <c r="L35" s="108"/>
      <c r="M35" s="108"/>
    </row>
    <row r="36" spans="1:13">
      <c r="A36" s="108"/>
      <c r="B36" s="108"/>
      <c r="C36" s="108"/>
      <c r="D36" s="108"/>
      <c r="E36" s="113" t="s">
        <v>22</v>
      </c>
      <c r="F36" s="108"/>
      <c r="G36" s="109"/>
      <c r="H36" s="109">
        <f>SUM(H14:H35)</f>
        <v>162798</v>
      </c>
      <c r="I36" s="108"/>
      <c r="J36" s="108"/>
      <c r="K36" s="108"/>
      <c r="L36" s="108"/>
      <c r="M36" s="108"/>
    </row>
    <row r="37" spans="1:13">
      <c r="A37" s="105"/>
      <c r="B37" s="105"/>
      <c r="C37" s="105"/>
      <c r="D37" s="105"/>
      <c r="E37" s="105"/>
      <c r="F37" s="105"/>
      <c r="G37" s="114"/>
      <c r="H37" s="114"/>
      <c r="I37" s="105"/>
      <c r="J37" s="105"/>
      <c r="K37" s="105"/>
      <c r="L37" s="105"/>
      <c r="M37" s="105"/>
    </row>
    <row r="38" spans="1:13">
      <c r="A38" s="108"/>
      <c r="B38" s="108"/>
      <c r="C38" s="108"/>
      <c r="D38" s="108"/>
      <c r="E38" s="113" t="s">
        <v>23</v>
      </c>
      <c r="F38" s="108"/>
      <c r="G38" s="109"/>
      <c r="H38" s="120">
        <f>+H36+H12</f>
        <v>172879</v>
      </c>
      <c r="I38" s="108"/>
      <c r="J38" s="108"/>
      <c r="K38" s="108"/>
      <c r="L38" s="108"/>
      <c r="M38" s="108" t="s">
        <v>82</v>
      </c>
    </row>
    <row r="39" spans="1:13">
      <c r="A39" s="105"/>
      <c r="B39" s="105"/>
      <c r="C39" s="105"/>
      <c r="D39" s="105"/>
      <c r="E39" s="105"/>
      <c r="F39" s="105"/>
      <c r="G39" s="114"/>
      <c r="H39" s="114"/>
      <c r="I39" s="105"/>
      <c r="J39" s="105"/>
      <c r="K39" s="105"/>
      <c r="L39" s="105"/>
      <c r="M39" s="105"/>
    </row>
    <row r="40" spans="1:13">
      <c r="A40" s="105"/>
      <c r="B40" s="105"/>
      <c r="C40" s="105"/>
      <c r="D40" s="105"/>
      <c r="E40" s="105"/>
      <c r="F40" s="105"/>
      <c r="G40" s="114"/>
      <c r="H40" s="114"/>
      <c r="I40" s="105"/>
      <c r="J40" s="105"/>
      <c r="K40" s="105"/>
      <c r="L40" s="105"/>
      <c r="M40" s="105"/>
    </row>
    <row r="41" spans="1:13">
      <c r="A41" s="108" t="s">
        <v>24</v>
      </c>
      <c r="B41" s="108"/>
      <c r="C41" s="108"/>
      <c r="D41" s="108"/>
      <c r="E41" s="108"/>
      <c r="F41" s="108"/>
      <c r="G41" s="109"/>
      <c r="H41" s="109">
        <v>-13760</v>
      </c>
      <c r="I41" s="108"/>
      <c r="J41" s="108"/>
      <c r="K41" s="108"/>
      <c r="L41" s="108"/>
      <c r="M41" s="108"/>
    </row>
    <row r="42" spans="1:13">
      <c r="A42" s="116" t="s">
        <v>81</v>
      </c>
      <c r="B42" s="116"/>
      <c r="C42" s="116"/>
      <c r="D42" s="116"/>
      <c r="E42" s="116"/>
      <c r="F42" s="116"/>
      <c r="G42" s="118">
        <v>-13760</v>
      </c>
      <c r="H42" s="118"/>
      <c r="I42" s="116"/>
      <c r="J42" s="116"/>
      <c r="K42" s="116"/>
      <c r="L42" s="116"/>
      <c r="M42" s="116"/>
    </row>
    <row r="43" spans="1:13">
      <c r="A43" s="108" t="s">
        <v>25</v>
      </c>
      <c r="B43" s="108"/>
      <c r="C43" s="108"/>
      <c r="D43" s="108"/>
      <c r="E43" s="108"/>
      <c r="F43" s="108"/>
      <c r="G43" s="109"/>
      <c r="H43" s="109">
        <v>-150442</v>
      </c>
      <c r="I43" s="108"/>
      <c r="J43" s="108"/>
      <c r="K43" s="108"/>
      <c r="L43" s="108"/>
      <c r="M43" s="108"/>
    </row>
    <row r="44" spans="1:13">
      <c r="A44" s="116" t="s">
        <v>26</v>
      </c>
      <c r="B44" s="116"/>
      <c r="C44" s="116"/>
      <c r="D44" s="116"/>
      <c r="E44" s="122" t="s">
        <v>57</v>
      </c>
      <c r="F44" s="116"/>
      <c r="G44" s="118">
        <f>+H43*0.13</f>
        <v>-19557.46</v>
      </c>
      <c r="H44" s="118"/>
      <c r="I44" s="116"/>
      <c r="J44" s="116"/>
      <c r="K44" s="130"/>
      <c r="L44" s="116"/>
      <c r="M44" s="116"/>
    </row>
    <row r="45" spans="1:13">
      <c r="A45" s="116" t="s">
        <v>27</v>
      </c>
      <c r="B45" s="116"/>
      <c r="C45" s="116"/>
      <c r="D45" s="116"/>
      <c r="E45" s="122" t="s">
        <v>58</v>
      </c>
      <c r="F45" s="116"/>
      <c r="G45" s="118">
        <f>+H43*0.33</f>
        <v>-49645.86</v>
      </c>
      <c r="H45" s="118"/>
      <c r="I45" s="116"/>
      <c r="J45" s="116"/>
      <c r="K45" s="130"/>
      <c r="L45" s="116"/>
      <c r="M45" s="116"/>
    </row>
    <row r="46" spans="1:13">
      <c r="A46" s="116" t="s">
        <v>28</v>
      </c>
      <c r="B46" s="116"/>
      <c r="C46" s="116"/>
      <c r="D46" s="116"/>
      <c r="E46" s="122" t="s">
        <v>58</v>
      </c>
      <c r="F46" s="116"/>
      <c r="G46" s="118">
        <f>+H43*0.33</f>
        <v>-49645.86</v>
      </c>
      <c r="H46" s="118"/>
      <c r="I46" s="116" t="s">
        <v>82</v>
      </c>
      <c r="J46" s="116"/>
      <c r="K46" s="130"/>
      <c r="L46" s="116"/>
      <c r="M46" s="116"/>
    </row>
    <row r="47" spans="1:13">
      <c r="A47" s="116" t="s">
        <v>29</v>
      </c>
      <c r="B47" s="116"/>
      <c r="C47" s="116"/>
      <c r="D47" s="116"/>
      <c r="E47" s="122" t="s">
        <v>59</v>
      </c>
      <c r="F47" s="116"/>
      <c r="G47" s="118">
        <f>+H43*0.21</f>
        <v>-31592.82</v>
      </c>
      <c r="H47" s="118"/>
      <c r="I47" s="116"/>
      <c r="J47" s="116"/>
      <c r="K47" s="130"/>
      <c r="L47" s="116"/>
      <c r="M47" s="116"/>
    </row>
    <row r="48" spans="1:13">
      <c r="A48" s="108" t="s">
        <v>30</v>
      </c>
      <c r="B48" s="108"/>
      <c r="C48" s="108"/>
      <c r="D48" s="108"/>
      <c r="E48" s="108"/>
      <c r="F48" s="108"/>
      <c r="G48" s="109" t="s">
        <v>82</v>
      </c>
      <c r="H48" s="109">
        <v>-283</v>
      </c>
      <c r="I48" s="105"/>
      <c r="J48" s="105"/>
      <c r="K48" s="131"/>
      <c r="L48" s="105"/>
      <c r="M48" s="105"/>
    </row>
    <row r="49" spans="1:13">
      <c r="A49" s="116"/>
      <c r="B49" s="105"/>
      <c r="C49" s="105"/>
      <c r="D49" s="105"/>
      <c r="E49" s="105"/>
      <c r="F49" s="105"/>
      <c r="G49" s="114"/>
      <c r="H49" s="114"/>
      <c r="I49" s="105"/>
      <c r="J49" s="105"/>
      <c r="K49" s="105"/>
      <c r="L49" s="105"/>
      <c r="M49" s="105"/>
    </row>
    <row r="50" spans="1:13">
      <c r="A50" s="123"/>
      <c r="B50" s="108"/>
      <c r="C50" s="108"/>
      <c r="D50" s="108"/>
      <c r="E50" s="113" t="s">
        <v>31</v>
      </c>
      <c r="F50" s="108"/>
      <c r="G50" s="120"/>
      <c r="H50" s="120">
        <f>SUM(H41:H48)</f>
        <v>-164485</v>
      </c>
      <c r="I50" s="105"/>
      <c r="J50" s="105"/>
      <c r="K50" s="105"/>
      <c r="L50" s="105"/>
      <c r="M50" s="105"/>
    </row>
    <row r="51" spans="1:13">
      <c r="A51" s="105"/>
      <c r="B51" s="105"/>
      <c r="C51" s="105"/>
      <c r="D51" s="105"/>
      <c r="E51" s="105"/>
      <c r="F51" s="105"/>
      <c r="G51" s="114"/>
      <c r="H51" s="114"/>
      <c r="I51" s="105"/>
      <c r="J51" s="133"/>
      <c r="K51" s="105"/>
      <c r="L51" s="133"/>
      <c r="M51" s="105"/>
    </row>
    <row r="52" spans="1:13" ht="13.8" thickBot="1">
      <c r="A52" s="108" t="s">
        <v>32</v>
      </c>
      <c r="B52" s="108"/>
      <c r="C52" s="108"/>
      <c r="D52" s="108"/>
      <c r="E52" s="108"/>
      <c r="F52" s="108"/>
      <c r="G52" s="124"/>
      <c r="H52" s="124">
        <f>+H38+H50</f>
        <v>8394</v>
      </c>
      <c r="I52" s="105"/>
      <c r="J52" s="105"/>
      <c r="K52" s="105"/>
      <c r="L52" s="105"/>
      <c r="M52" s="105"/>
    </row>
    <row r="53" spans="1:13" ht="13.8" thickTop="1">
      <c r="A53" s="105"/>
      <c r="B53" s="105"/>
      <c r="C53" s="105"/>
      <c r="D53" s="105"/>
      <c r="E53" s="105"/>
      <c r="F53" s="105"/>
      <c r="G53" s="114"/>
      <c r="H53" s="114"/>
      <c r="I53" s="105"/>
      <c r="J53" s="105"/>
      <c r="K53" s="105"/>
      <c r="L53" s="105"/>
      <c r="M53" s="105"/>
    </row>
    <row r="54" spans="1:13">
      <c r="A54" s="125" t="s">
        <v>107</v>
      </c>
      <c r="B54" s="125"/>
      <c r="C54" s="125"/>
      <c r="D54" s="125"/>
      <c r="E54" s="125"/>
      <c r="F54" s="125"/>
      <c r="G54" s="126"/>
      <c r="H54" s="126">
        <f>-H52</f>
        <v>-8394</v>
      </c>
      <c r="I54" s="105"/>
      <c r="J54" s="105"/>
      <c r="K54" s="105"/>
      <c r="L54" s="105"/>
      <c r="M54" s="105"/>
    </row>
  </sheetData>
  <mergeCells count="5">
    <mergeCell ref="G7:H7"/>
    <mergeCell ref="A1:H1"/>
    <mergeCell ref="A3:H3"/>
    <mergeCell ref="G5:H5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To agree at Feb Mtg</vt:lpstr>
      <vt:lpstr>Salary Tables</vt:lpstr>
      <vt:lpstr>Balance sheet 31-3-13</vt:lpstr>
      <vt:lpstr>FORECAST 13-14</vt:lpstr>
      <vt:lpstr> BAL SHEET forecast17-18</vt:lpstr>
      <vt:lpstr>Summary forecast 15-16</vt:lpstr>
      <vt:lpstr>forecast 1516</vt:lpstr>
      <vt:lpstr>reserve forecast 3 years</vt:lpstr>
      <vt:lpstr>Forecast 17-18</vt:lpstr>
      <vt:lpstr>2019-20</vt:lpstr>
      <vt:lpstr>rev ac 19-20</vt:lpstr>
      <vt:lpstr>Balance sheet 19-20</vt:lpstr>
      <vt:lpstr>Bal Sheet</vt:lpstr>
      <vt:lpstr>' BAL SHEET forecast17-18'!Print_Area</vt:lpstr>
    </vt:vector>
  </TitlesOfParts>
  <Company>North Tyneside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thompson</dc:creator>
  <cp:lastModifiedBy>Kevin Harrison</cp:lastModifiedBy>
  <cp:lastPrinted>2024-05-20T13:37:10Z</cp:lastPrinted>
  <dcterms:created xsi:type="dcterms:W3CDTF">2005-11-09T10:21:59Z</dcterms:created>
  <dcterms:modified xsi:type="dcterms:W3CDTF">2026-02-24T16:34:43Z</dcterms:modified>
</cp:coreProperties>
</file>